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52" windowHeight="6912" activeTab="0"/>
  </bookViews>
  <sheets>
    <sheet name="Avg Gas Price" sheetId="1" r:id="rId1"/>
    <sheet name="MPG" sheetId="2" r:id="rId2"/>
  </sheets>
  <definedNames/>
  <calcPr fullCalcOnLoad="1"/>
</workbook>
</file>

<file path=xl/sharedStrings.xml><?xml version="1.0" encoding="utf-8"?>
<sst xmlns="http://schemas.openxmlformats.org/spreadsheetml/2006/main" count="88" uniqueCount="41">
  <si>
    <t>Date of Purchase</t>
  </si>
  <si>
    <t>Accumulated Quantity</t>
  </si>
  <si>
    <t>Accumulated Cost</t>
  </si>
  <si>
    <t>Chevron</t>
  </si>
  <si>
    <t>76</t>
  </si>
  <si>
    <t>Arco</t>
  </si>
  <si>
    <t>Hertz</t>
  </si>
  <si>
    <t>Cost</t>
  </si>
  <si>
    <t>#</t>
  </si>
  <si>
    <t>Last Odometer Reading</t>
  </si>
  <si>
    <t>Current Odometer Reading</t>
  </si>
  <si>
    <t>Gas Usage</t>
  </si>
  <si>
    <t>MPG</t>
  </si>
  <si>
    <t>Distance</t>
  </si>
  <si>
    <t>Accumulated Avg $/Gallon</t>
  </si>
  <si>
    <t>Avg $/Gallon</t>
  </si>
  <si>
    <t>Avg Gallon/Fill</t>
  </si>
  <si>
    <t>Shell</t>
  </si>
  <si>
    <t>Start Date</t>
  </si>
  <si>
    <t>End Date</t>
  </si>
  <si>
    <t>Miles/Day</t>
  </si>
  <si>
    <t>Teroso</t>
  </si>
  <si>
    <t>Brand</t>
  </si>
  <si>
    <t>Avg $/Day</t>
  </si>
  <si>
    <t>YTD Avg $/Day</t>
  </si>
  <si>
    <t>Accumulated MPG</t>
  </si>
  <si>
    <t>Accumlated Miles/Day</t>
  </si>
  <si>
    <t>Total Gas Usage</t>
  </si>
  <si>
    <t>Total Distance</t>
  </si>
  <si>
    <t>USA</t>
  </si>
  <si>
    <t>YTD Avg Gallon/Day</t>
  </si>
  <si>
    <t>Days</t>
  </si>
  <si>
    <t>Total Savings</t>
  </si>
  <si>
    <t>Quantity (gallon)</t>
  </si>
  <si>
    <t>Exxon</t>
  </si>
  <si>
    <t>Arco Saving</t>
  </si>
  <si>
    <t>Saving %</t>
  </si>
  <si>
    <t>Citgo</t>
  </si>
  <si>
    <t>Other</t>
  </si>
  <si>
    <t>Citgo</t>
  </si>
  <si>
    <t>Safeway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</si>
</sst>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mm/dd/yy;@"/>
    <numFmt numFmtId="170" formatCode="_(&quot;$&quot;* #,##0.000_);_(&quot;$&quot;* \(#,##0.000\);_(&quot;$&quot;* &quot;-&quot;??_);_(@_)"/>
    <numFmt numFmtId="171" formatCode="mmm\-yyyy"/>
    <numFmt numFmtId="172" formatCode="0.000"/>
    <numFmt numFmtId="173" formatCode="&quot;$&quot;#,##0.00"/>
    <numFmt numFmtId="174" formatCode="_(* #,##0.000_);_(* \(#,##0.000\);_(* &quot;-&quot;???_);_(@_)"/>
    <numFmt numFmtId="175" formatCode="0.0%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70" fontId="0" fillId="0" borderId="0" xfId="17" applyNumberFormat="1" applyAlignment="1">
      <alignment horizontal="center"/>
    </xf>
    <xf numFmtId="172" fontId="2" fillId="0" borderId="0" xfId="0" applyNumberFormat="1" applyFont="1" applyAlignment="1">
      <alignment horizontal="center" wrapText="1"/>
    </xf>
    <xf numFmtId="172" fontId="0" fillId="0" borderId="0" xfId="0" applyNumberFormat="1" applyAlignment="1">
      <alignment horizontal="center"/>
    </xf>
    <xf numFmtId="169" fontId="0" fillId="0" borderId="0" xfId="0" applyNumberFormat="1" applyAlignment="1" quotePrefix="1">
      <alignment horizontal="center"/>
    </xf>
    <xf numFmtId="3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7" applyAlignment="1">
      <alignment horizontal="center"/>
    </xf>
    <xf numFmtId="43" fontId="0" fillId="0" borderId="0" xfId="15" applyAlignment="1">
      <alignment horizontal="center"/>
    </xf>
    <xf numFmtId="37" fontId="0" fillId="0" borderId="0" xfId="15" applyNumberFormat="1" applyAlignment="1">
      <alignment horizontal="center"/>
    </xf>
    <xf numFmtId="0" fontId="3" fillId="0" borderId="0" xfId="0" applyFont="1" applyAlignment="1">
      <alignment horizontal="center" wrapText="1"/>
    </xf>
    <xf numFmtId="170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175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57421875" style="2" customWidth="1"/>
    <col min="2" max="2" width="12.00390625" style="1" customWidth="1"/>
    <col min="3" max="3" width="10.57421875" style="1" customWidth="1"/>
    <col min="4" max="4" width="9.8515625" style="7" customWidth="1"/>
    <col min="5" max="5" width="10.57421875" style="2" customWidth="1"/>
    <col min="6" max="6" width="13.140625" style="2" customWidth="1"/>
    <col min="7" max="7" width="13.140625" style="7" customWidth="1"/>
    <col min="8" max="8" width="13.140625" style="2" customWidth="1"/>
    <col min="9" max="9" width="13.140625" style="18" customWidth="1"/>
    <col min="10" max="10" width="13.140625" style="7" customWidth="1"/>
    <col min="11" max="16384" width="9.140625" style="2" customWidth="1"/>
  </cols>
  <sheetData>
    <row r="1" spans="1:16" s="4" customFormat="1" ht="39">
      <c r="A1" s="4" t="s">
        <v>8</v>
      </c>
      <c r="B1" s="3" t="s">
        <v>0</v>
      </c>
      <c r="C1" s="3" t="s">
        <v>22</v>
      </c>
      <c r="D1" s="6" t="s">
        <v>33</v>
      </c>
      <c r="E1" s="4" t="s">
        <v>7</v>
      </c>
      <c r="F1" s="4" t="s">
        <v>15</v>
      </c>
      <c r="G1" s="6" t="s">
        <v>1</v>
      </c>
      <c r="H1" s="4" t="s">
        <v>2</v>
      </c>
      <c r="I1" s="16" t="s">
        <v>14</v>
      </c>
      <c r="J1" s="6" t="s">
        <v>16</v>
      </c>
      <c r="K1" s="4" t="s">
        <v>30</v>
      </c>
      <c r="L1" s="4" t="s">
        <v>23</v>
      </c>
      <c r="M1" s="4" t="s">
        <v>24</v>
      </c>
      <c r="N1" s="4" t="s">
        <v>35</v>
      </c>
      <c r="O1" s="4" t="s">
        <v>32</v>
      </c>
      <c r="P1" s="4" t="s">
        <v>36</v>
      </c>
    </row>
    <row r="2" spans="1:16" ht="12.75">
      <c r="A2" s="2">
        <v>1</v>
      </c>
      <c r="B2" s="1">
        <v>37490</v>
      </c>
      <c r="C2" s="1" t="s">
        <v>3</v>
      </c>
      <c r="D2" s="7">
        <v>8.575</v>
      </c>
      <c r="E2" s="5">
        <v>13.03</v>
      </c>
      <c r="F2" s="5">
        <f>E2/D2</f>
        <v>1.519533527696793</v>
      </c>
      <c r="G2" s="7">
        <f>D2</f>
        <v>8.575</v>
      </c>
      <c r="H2" s="5">
        <f>E2</f>
        <v>13.03</v>
      </c>
      <c r="I2" s="17">
        <f>H2/G2</f>
        <v>1.519533527696793</v>
      </c>
      <c r="J2" s="7">
        <f>G2/A2</f>
        <v>8.575</v>
      </c>
      <c r="N2" s="13">
        <f>IF(C2="Arco",0.1*D2,0)</f>
        <v>0</v>
      </c>
      <c r="O2" s="21">
        <f>SUM(N$2:N2)</f>
        <v>0</v>
      </c>
      <c r="P2" s="22">
        <f>O2/H2</f>
        <v>0</v>
      </c>
    </row>
    <row r="3" spans="1:16" ht="12.75">
      <c r="A3" s="2">
        <f>A2+1</f>
        <v>2</v>
      </c>
      <c r="B3" s="1">
        <v>37495</v>
      </c>
      <c r="C3" s="1" t="s">
        <v>3</v>
      </c>
      <c r="D3" s="7">
        <v>8.091</v>
      </c>
      <c r="E3" s="5">
        <v>12.13</v>
      </c>
      <c r="F3" s="5">
        <f>E3/D3</f>
        <v>1.49919663824002</v>
      </c>
      <c r="G3" s="7">
        <f>G2+D3</f>
        <v>16.665999999999997</v>
      </c>
      <c r="H3" s="5">
        <f>H2+E3</f>
        <v>25.16</v>
      </c>
      <c r="I3" s="17">
        <f>H3/G3</f>
        <v>1.509660386415457</v>
      </c>
      <c r="J3" s="7">
        <f>G3/A3</f>
        <v>8.332999999999998</v>
      </c>
      <c r="K3" s="14">
        <f>G2/(B3-B$2)</f>
        <v>1.7149999999999999</v>
      </c>
      <c r="L3" s="13">
        <f>E3/(B3-B2)</f>
        <v>2.426</v>
      </c>
      <c r="M3" s="13">
        <f>(H3-H$2)/(B3-B$2)</f>
        <v>2.426</v>
      </c>
      <c r="N3" s="13">
        <f>IF(C3="Arco",0.1*D3,0)</f>
        <v>0</v>
      </c>
      <c r="O3" s="21">
        <f>SUM(N$2:N3)</f>
        <v>0</v>
      </c>
      <c r="P3" s="22">
        <f>O3/H3</f>
        <v>0</v>
      </c>
    </row>
    <row r="4" spans="1:16" ht="12.75">
      <c r="A4" s="2">
        <f>A3+1</f>
        <v>3</v>
      </c>
      <c r="B4" s="1">
        <v>37499</v>
      </c>
      <c r="C4" s="1" t="s">
        <v>3</v>
      </c>
      <c r="D4" s="7">
        <v>9.438</v>
      </c>
      <c r="E4" s="5">
        <v>14.34</v>
      </c>
      <c r="F4" s="5">
        <f>E4/D4</f>
        <v>1.519389701207883</v>
      </c>
      <c r="G4" s="7">
        <f>G3+D4</f>
        <v>26.104</v>
      </c>
      <c r="H4" s="5">
        <f>H3+E4</f>
        <v>39.5</v>
      </c>
      <c r="I4" s="17">
        <f>H4/G4</f>
        <v>1.5131780570027582</v>
      </c>
      <c r="J4" s="7">
        <f>G4/A4</f>
        <v>8.701333333333332</v>
      </c>
      <c r="K4" s="14">
        <f>G3/(B4-B$2)</f>
        <v>1.8517777777777775</v>
      </c>
      <c r="L4" s="13">
        <f>E4/(B4-B3)</f>
        <v>3.585</v>
      </c>
      <c r="M4" s="13">
        <f>(H4-H$2)/(B4-B$2)</f>
        <v>2.941111111111111</v>
      </c>
      <c r="N4" s="13">
        <f>IF(C4="Arco",0.1*D4,0)</f>
        <v>0</v>
      </c>
      <c r="O4" s="21">
        <f>SUM(N$2:N4)</f>
        <v>0</v>
      </c>
      <c r="P4" s="22">
        <f>O4/H4</f>
        <v>0</v>
      </c>
    </row>
    <row r="5" spans="1:16" ht="12.75">
      <c r="A5" s="2">
        <f>A4+1</f>
        <v>4</v>
      </c>
      <c r="B5" s="1">
        <v>37502</v>
      </c>
      <c r="C5" s="8" t="s">
        <v>4</v>
      </c>
      <c r="D5" s="7">
        <v>8.638</v>
      </c>
      <c r="E5" s="5">
        <v>12.26</v>
      </c>
      <c r="F5" s="5">
        <f>E5/D5</f>
        <v>1.4193100254688584</v>
      </c>
      <c r="G5" s="7">
        <f>G4+D5</f>
        <v>34.742</v>
      </c>
      <c r="H5" s="5">
        <f>H4+E5</f>
        <v>51.76</v>
      </c>
      <c r="I5" s="17">
        <f>H5/G5</f>
        <v>1.4898393874848888</v>
      </c>
      <c r="J5" s="7">
        <f>G5/A5</f>
        <v>8.6855</v>
      </c>
      <c r="K5" s="14">
        <f>G4/(B5-B$2)</f>
        <v>2.175333333333333</v>
      </c>
      <c r="L5" s="13">
        <f>E5/(B5-B4)</f>
        <v>4.086666666666667</v>
      </c>
      <c r="M5" s="13">
        <f>(H5-H$2)/(B5-B$2)</f>
        <v>3.2274999999999996</v>
      </c>
      <c r="N5" s="13">
        <f>IF(C5="Arco",0.1*D5,0)</f>
        <v>0</v>
      </c>
      <c r="O5" s="21">
        <f>SUM(N$2:N5)</f>
        <v>0</v>
      </c>
      <c r="P5" s="22">
        <f>O5/H5</f>
        <v>0</v>
      </c>
    </row>
    <row r="6" spans="1:16" ht="12.75">
      <c r="A6" s="2">
        <f>A5+1</f>
        <v>5</v>
      </c>
      <c r="B6" s="1">
        <v>37512</v>
      </c>
      <c r="C6" s="1" t="s">
        <v>5</v>
      </c>
      <c r="D6" s="7">
        <v>11.929</v>
      </c>
      <c r="E6" s="5">
        <v>17.04</v>
      </c>
      <c r="F6" s="5">
        <f>E6/D6</f>
        <v>1.4284516723950036</v>
      </c>
      <c r="G6" s="7">
        <f>G5+D6</f>
        <v>46.671</v>
      </c>
      <c r="H6" s="5">
        <f>H5+E6</f>
        <v>68.8</v>
      </c>
      <c r="I6" s="17">
        <f>H6/G6</f>
        <v>1.4741488290373037</v>
      </c>
      <c r="J6" s="7">
        <f>G6/A6</f>
        <v>9.3342</v>
      </c>
      <c r="K6" s="14">
        <f>G5/(B6-B$2)</f>
        <v>1.579181818181818</v>
      </c>
      <c r="L6" s="13">
        <f>E6/(B6-B5)</f>
        <v>1.704</v>
      </c>
      <c r="M6" s="13">
        <f>(H6-H$2)/(B6-B$2)</f>
        <v>2.5349999999999997</v>
      </c>
      <c r="N6" s="13">
        <f>IF(C6="Arco",0.1*D6,0)</f>
        <v>1.1929</v>
      </c>
      <c r="O6" s="21">
        <f>SUM(N$2:N6)</f>
        <v>1.1929</v>
      </c>
      <c r="P6" s="22">
        <f>O6/H6</f>
        <v>0.017338662790697675</v>
      </c>
    </row>
    <row r="7" spans="1:16" ht="12.75">
      <c r="A7" s="2">
        <f>A6+1</f>
        <v>6</v>
      </c>
      <c r="B7" s="1">
        <v>37517</v>
      </c>
      <c r="C7" s="1" t="s">
        <v>5</v>
      </c>
      <c r="D7" s="7">
        <v>11.763</v>
      </c>
      <c r="E7" s="5">
        <v>16.1</v>
      </c>
      <c r="F7" s="5">
        <f>E7/D7</f>
        <v>1.3686984612768853</v>
      </c>
      <c r="G7" s="7">
        <f>G6+D7</f>
        <v>58.434</v>
      </c>
      <c r="H7" s="5">
        <f>H6+E7</f>
        <v>84.9</v>
      </c>
      <c r="I7" s="17">
        <f>H7/G7</f>
        <v>1.452921244480953</v>
      </c>
      <c r="J7" s="7">
        <f>G7/A7</f>
        <v>9.738999999999999</v>
      </c>
      <c r="K7" s="14">
        <f>G6/(B7-B$2)</f>
        <v>1.7285555555555556</v>
      </c>
      <c r="L7" s="13">
        <f>E7/(B7-B6)</f>
        <v>3.22</v>
      </c>
      <c r="M7" s="13">
        <f>(H7-H$2)/(B7-B$2)</f>
        <v>2.661851851851852</v>
      </c>
      <c r="N7" s="13">
        <f>IF(C7="Arco",0.1*D7,0)</f>
        <v>1.1763000000000001</v>
      </c>
      <c r="O7" s="21">
        <f>SUM(N$2:N7)</f>
        <v>2.3692</v>
      </c>
      <c r="P7" s="22">
        <f>O7/H7</f>
        <v>0.027905771495877505</v>
      </c>
    </row>
    <row r="8" spans="1:16" ht="12.75">
      <c r="A8" s="2">
        <f>A7+1</f>
        <v>7</v>
      </c>
      <c r="B8" s="1">
        <v>37526</v>
      </c>
      <c r="C8" s="1" t="s">
        <v>3</v>
      </c>
      <c r="D8" s="7">
        <v>4.757</v>
      </c>
      <c r="E8" s="5">
        <v>7.13</v>
      </c>
      <c r="F8" s="5">
        <f>E8/D8</f>
        <v>1.498843809123397</v>
      </c>
      <c r="G8" s="7">
        <f>G7+D8</f>
        <v>63.190999999999995</v>
      </c>
      <c r="H8" s="5">
        <f>H7+E8</f>
        <v>92.03</v>
      </c>
      <c r="I8" s="17">
        <f>H8/G8</f>
        <v>1.4563782817173332</v>
      </c>
      <c r="J8" s="7">
        <f>G8/A8</f>
        <v>9.027285714285714</v>
      </c>
      <c r="K8" s="14">
        <f>G7/(B8-B$2)</f>
        <v>1.6231666666666666</v>
      </c>
      <c r="L8" s="13">
        <f>E8/(B8-B7)</f>
        <v>0.7922222222222222</v>
      </c>
      <c r="M8" s="13">
        <f>(H8-H$2)/(B8-B$2)</f>
        <v>2.1944444444444446</v>
      </c>
      <c r="N8" s="13">
        <f>IF(C8="Arco",0.1*D8,0)</f>
        <v>0</v>
      </c>
      <c r="O8" s="21">
        <f>SUM(N$2:N8)</f>
        <v>2.3692</v>
      </c>
      <c r="P8" s="22">
        <f>O8/H8</f>
        <v>0.02574377920243399</v>
      </c>
    </row>
    <row r="9" spans="1:16" ht="12.75">
      <c r="A9" s="2">
        <f>A8+1</f>
        <v>8</v>
      </c>
      <c r="B9" s="1">
        <v>37527</v>
      </c>
      <c r="C9" s="1" t="s">
        <v>29</v>
      </c>
      <c r="D9" s="7">
        <v>9.081</v>
      </c>
      <c r="E9" s="5">
        <v>12.52</v>
      </c>
      <c r="F9" s="5">
        <f>E9/D9</f>
        <v>1.3787027860367802</v>
      </c>
      <c r="G9" s="7">
        <f>G8+D9</f>
        <v>72.27199999999999</v>
      </c>
      <c r="H9" s="5">
        <f>H8+E9</f>
        <v>104.55</v>
      </c>
      <c r="I9" s="17">
        <f>H9/G9</f>
        <v>1.4466183307504983</v>
      </c>
      <c r="J9" s="7">
        <f>G9/A9</f>
        <v>9.033999999999999</v>
      </c>
      <c r="K9" s="14">
        <f>G8/(B9-B$2)</f>
        <v>1.7078648648648647</v>
      </c>
      <c r="L9" s="13">
        <f>E9/(B9-B8)</f>
        <v>12.52</v>
      </c>
      <c r="M9" s="13">
        <f>(H9-H$2)/(B9-B$2)</f>
        <v>2.4735135135135136</v>
      </c>
      <c r="N9" s="13">
        <f>IF(C9="Arco",0.1*D9,0)</f>
        <v>0</v>
      </c>
      <c r="O9" s="21">
        <f>SUM(N$2:N9)</f>
        <v>2.3692</v>
      </c>
      <c r="P9" s="22">
        <f>O9/H9</f>
        <v>0.02266092778574845</v>
      </c>
    </row>
    <row r="10" spans="1:16" ht="12.75">
      <c r="A10" s="2">
        <f>A9+1</f>
        <v>9</v>
      </c>
      <c r="B10" s="1">
        <v>37537</v>
      </c>
      <c r="C10" s="1" t="s">
        <v>3</v>
      </c>
      <c r="D10" s="7">
        <v>3.789</v>
      </c>
      <c r="E10" s="5">
        <v>5.64</v>
      </c>
      <c r="F10" s="5">
        <f>E10/D10</f>
        <v>1.4885193982581155</v>
      </c>
      <c r="G10" s="7">
        <f>G9+D10</f>
        <v>76.06099999999999</v>
      </c>
      <c r="H10" s="5">
        <f>H9+E10</f>
        <v>110.19</v>
      </c>
      <c r="I10" s="17">
        <f>H10/G10</f>
        <v>1.4487056441540345</v>
      </c>
      <c r="J10" s="7">
        <f>G10/A10</f>
        <v>8.45122222222222</v>
      </c>
      <c r="K10" s="14">
        <f>G9/(B10-B$2)</f>
        <v>1.5377021276595744</v>
      </c>
      <c r="L10" s="13">
        <f>E10/(B10-B9)</f>
        <v>0.564</v>
      </c>
      <c r="M10" s="13">
        <f>(H10-H$2)/(B10-B$2)</f>
        <v>2.067234042553191</v>
      </c>
      <c r="N10" s="13">
        <f>IF(C10="Arco",0.1*D10,0)</f>
        <v>0</v>
      </c>
      <c r="O10" s="21">
        <f>SUM(N$2:N10)</f>
        <v>2.3692</v>
      </c>
      <c r="P10" s="22">
        <f>O10/H10</f>
        <v>0.02150104365187404</v>
      </c>
    </row>
    <row r="11" spans="1:16" ht="12.75">
      <c r="A11" s="2">
        <f>A10+1</f>
        <v>10</v>
      </c>
      <c r="B11" s="1">
        <v>37539</v>
      </c>
      <c r="C11" s="1" t="s">
        <v>3</v>
      </c>
      <c r="D11" s="7">
        <v>8.691</v>
      </c>
      <c r="E11" s="5">
        <v>12.94</v>
      </c>
      <c r="F11" s="5">
        <f>E11/D11</f>
        <v>1.4888965596594177</v>
      </c>
      <c r="G11" s="7">
        <f>G10+D11</f>
        <v>84.752</v>
      </c>
      <c r="H11" s="5">
        <f>H10+E11</f>
        <v>123.13</v>
      </c>
      <c r="I11" s="17">
        <f>H11/G11</f>
        <v>1.4528270719275063</v>
      </c>
      <c r="J11" s="7">
        <f>G11/A11</f>
        <v>8.4752</v>
      </c>
      <c r="K11" s="14">
        <f>G10/(B11-B$2)</f>
        <v>1.5522653061224487</v>
      </c>
      <c r="L11" s="13">
        <f>E11/(B11-B10)</f>
        <v>6.47</v>
      </c>
      <c r="M11" s="13">
        <f>(H11-H$2)/(B11-B$2)</f>
        <v>2.246938775510204</v>
      </c>
      <c r="N11" s="13">
        <f>IF(C11="Arco",0.1*D11,0)</f>
        <v>0</v>
      </c>
      <c r="O11" s="21">
        <f>SUM(N$2:N11)</f>
        <v>2.3692</v>
      </c>
      <c r="P11" s="22">
        <f>O11/H11</f>
        <v>0.019241452123771624</v>
      </c>
    </row>
    <row r="12" spans="1:16" ht="12.75">
      <c r="A12" s="2">
        <f>A11+1</f>
        <v>11</v>
      </c>
      <c r="B12" s="1">
        <v>37541</v>
      </c>
      <c r="C12" s="1" t="s">
        <v>3</v>
      </c>
      <c r="D12" s="7">
        <v>7.958</v>
      </c>
      <c r="E12" s="5">
        <v>12.72</v>
      </c>
      <c r="F12" s="5">
        <f>E12/D12</f>
        <v>1.5983915556672532</v>
      </c>
      <c r="G12" s="7">
        <f>G11+D12</f>
        <v>92.71</v>
      </c>
      <c r="H12" s="5">
        <f>H11+E12</f>
        <v>135.85</v>
      </c>
      <c r="I12" s="17">
        <f>H12/G12</f>
        <v>1.465321971739834</v>
      </c>
      <c r="J12" s="7">
        <f>G12/A12</f>
        <v>8.428181818181818</v>
      </c>
      <c r="K12" s="14">
        <f>G11/(B12-B$2)</f>
        <v>1.6618039215686273</v>
      </c>
      <c r="L12" s="13">
        <f>E12/(B12-B11)</f>
        <v>6.36</v>
      </c>
      <c r="M12" s="13">
        <f>(H12-H$2)/(B12-B$2)</f>
        <v>2.408235294117647</v>
      </c>
      <c r="N12" s="13">
        <f>IF(C12="Arco",0.1*D12,0)</f>
        <v>0</v>
      </c>
      <c r="O12" s="21">
        <f>SUM(N$2:N12)</f>
        <v>2.3692</v>
      </c>
      <c r="P12" s="22">
        <f>O12/H12</f>
        <v>0.01743982333456018</v>
      </c>
    </row>
    <row r="13" spans="1:16" ht="12.75">
      <c r="A13" s="2">
        <f>A12+1</f>
        <v>12</v>
      </c>
      <c r="B13" s="1">
        <v>37543</v>
      </c>
      <c r="C13" s="1" t="s">
        <v>5</v>
      </c>
      <c r="D13" s="7">
        <v>5.815</v>
      </c>
      <c r="E13" s="5">
        <v>7.44</v>
      </c>
      <c r="F13" s="5">
        <f>E13/D13</f>
        <v>1.2794496990541702</v>
      </c>
      <c r="G13" s="7">
        <f>G12+D13</f>
        <v>98.52499999999999</v>
      </c>
      <c r="H13" s="5">
        <f>H12+E13</f>
        <v>143.29</v>
      </c>
      <c r="I13" s="17">
        <f>H13/G13</f>
        <v>1.4543516873889877</v>
      </c>
      <c r="J13" s="7">
        <f>G13/A13</f>
        <v>8.210416666666665</v>
      </c>
      <c r="K13" s="14">
        <f>G12/(B13-B$2)</f>
        <v>1.7492452830188678</v>
      </c>
      <c r="L13" s="13">
        <f>E13/(B13-B12)</f>
        <v>3.72</v>
      </c>
      <c r="M13" s="13">
        <f>(H13-H$2)/(B13-B$2)</f>
        <v>2.4577358490566037</v>
      </c>
      <c r="N13" s="13">
        <f>IF(C13="Arco",0.1*D13,0)</f>
        <v>0.5815</v>
      </c>
      <c r="O13" s="21">
        <f>SUM(N$2:N13)</f>
        <v>2.9507000000000003</v>
      </c>
      <c r="P13" s="22">
        <f>O13/H13</f>
        <v>0.020592504710726503</v>
      </c>
    </row>
    <row r="14" spans="1:16" ht="12.75">
      <c r="A14" s="2">
        <f>A13+1</f>
        <v>13</v>
      </c>
      <c r="B14" s="1">
        <v>37547</v>
      </c>
      <c r="C14" s="1" t="s">
        <v>3</v>
      </c>
      <c r="D14" s="7">
        <v>8.07</v>
      </c>
      <c r="E14" s="5">
        <v>10.81</v>
      </c>
      <c r="F14" s="5">
        <f>E14/D14</f>
        <v>1.339529120198265</v>
      </c>
      <c r="G14" s="7">
        <f>G13+D14</f>
        <v>106.595</v>
      </c>
      <c r="H14" s="5">
        <f>H13+E14</f>
        <v>154.1</v>
      </c>
      <c r="I14" s="17">
        <f>H14/G14</f>
        <v>1.4456588020075989</v>
      </c>
      <c r="J14" s="7">
        <f>G14/A14</f>
        <v>8.199615384615385</v>
      </c>
      <c r="K14" s="14">
        <f>G13/(B14-B$2)</f>
        <v>1.7285087719298244</v>
      </c>
      <c r="L14" s="13">
        <f>E14/(B14-B13)</f>
        <v>2.7025</v>
      </c>
      <c r="M14" s="13">
        <f>(H14-H$2)/(B14-B$2)</f>
        <v>2.474912280701754</v>
      </c>
      <c r="N14" s="13">
        <f>IF(C14="Arco",0.1*D14,0)</f>
        <v>0</v>
      </c>
      <c r="O14" s="21">
        <f>SUM(N$2:N14)</f>
        <v>2.9507000000000003</v>
      </c>
      <c r="P14" s="22">
        <f>O14/H14</f>
        <v>0.019147955872809867</v>
      </c>
    </row>
    <row r="15" spans="1:16" ht="12.75">
      <c r="A15" s="2">
        <f>A14+1</f>
        <v>14</v>
      </c>
      <c r="B15" s="1">
        <v>37548</v>
      </c>
      <c r="C15" s="1" t="s">
        <v>6</v>
      </c>
      <c r="D15" s="7">
        <v>13.796</v>
      </c>
      <c r="E15" s="5">
        <v>18.2</v>
      </c>
      <c r="F15" s="5">
        <f>E15/D15</f>
        <v>1.3192229631777326</v>
      </c>
      <c r="G15" s="7">
        <f>G14+D15</f>
        <v>120.39099999999999</v>
      </c>
      <c r="H15" s="5">
        <f>H14+E15</f>
        <v>172.29999999999998</v>
      </c>
      <c r="I15" s="17">
        <f>H15/G15</f>
        <v>1.4311701040775473</v>
      </c>
      <c r="J15" s="7">
        <f>G15/A15</f>
        <v>8.599357142857142</v>
      </c>
      <c r="K15" s="14">
        <f>G14/(B15-B$2)</f>
        <v>1.837844827586207</v>
      </c>
      <c r="L15" s="13">
        <f>E15/(B15-B14)</f>
        <v>18.2</v>
      </c>
      <c r="M15" s="13">
        <f>(H15-H$2)/(B15-B$2)</f>
        <v>2.7460344827586205</v>
      </c>
      <c r="N15" s="13">
        <f>IF(C15="Arco",0.1*D15,0)</f>
        <v>0</v>
      </c>
      <c r="O15" s="21">
        <f>SUM(N$2:N15)</f>
        <v>2.9507000000000003</v>
      </c>
      <c r="P15" s="22">
        <f>O15/H15</f>
        <v>0.017125362739408012</v>
      </c>
    </row>
    <row r="16" spans="1:16" ht="12.75">
      <c r="A16" s="2">
        <v>15</v>
      </c>
      <c r="B16" s="1">
        <v>37556</v>
      </c>
      <c r="C16" s="1" t="s">
        <v>17</v>
      </c>
      <c r="D16" s="7">
        <v>11.619</v>
      </c>
      <c r="E16" s="5">
        <v>16.02</v>
      </c>
      <c r="F16" s="5">
        <f>E16/D16</f>
        <v>1.3787761425251743</v>
      </c>
      <c r="G16" s="7">
        <f>G15+D16</f>
        <v>132.01</v>
      </c>
      <c r="H16" s="5">
        <f>H15+E16</f>
        <v>188.32</v>
      </c>
      <c r="I16" s="17">
        <f>H16/G16</f>
        <v>1.4265585940459056</v>
      </c>
      <c r="J16" s="7">
        <f>G16/A16</f>
        <v>8.800666666666666</v>
      </c>
      <c r="K16" s="14">
        <f>G15/(B16-B$2)</f>
        <v>1.8241060606060604</v>
      </c>
      <c r="L16" s="13">
        <f>E16/(B16-B15)</f>
        <v>2.0025</v>
      </c>
      <c r="M16" s="13">
        <f>(H16-H$2)/(B16-B$2)</f>
        <v>2.6559090909090908</v>
      </c>
      <c r="N16" s="13">
        <f>IF(C16="Arco",0.1*D16,0)</f>
        <v>0</v>
      </c>
      <c r="O16" s="21">
        <f>SUM(N$2:N16)</f>
        <v>2.9507000000000003</v>
      </c>
      <c r="P16" s="22">
        <f>O16/H16</f>
        <v>0.015668542905692442</v>
      </c>
    </row>
    <row r="17" spans="1:16" ht="12.75">
      <c r="A17" s="2">
        <v>16</v>
      </c>
      <c r="B17" s="1">
        <v>37567</v>
      </c>
      <c r="C17" s="1" t="s">
        <v>17</v>
      </c>
      <c r="D17" s="7">
        <v>15.499</v>
      </c>
      <c r="E17" s="5">
        <v>23.08</v>
      </c>
      <c r="F17" s="5">
        <f>E17/D17</f>
        <v>1.4891283308600554</v>
      </c>
      <c r="G17" s="7">
        <f>G16+D17</f>
        <v>147.509</v>
      </c>
      <c r="H17" s="5">
        <f>H16+E17</f>
        <v>211.39999999999998</v>
      </c>
      <c r="I17" s="17">
        <f>H17/G17</f>
        <v>1.433132893586154</v>
      </c>
      <c r="J17" s="7">
        <f>G17/A17</f>
        <v>9.2193125</v>
      </c>
      <c r="K17" s="14">
        <f>G16/(B17-B$2)</f>
        <v>1.7144155844155844</v>
      </c>
      <c r="L17" s="13">
        <f>E17/(B17-B16)</f>
        <v>2.098181818181818</v>
      </c>
      <c r="M17" s="13">
        <f>(H17-H$2)/(B17-B$2)</f>
        <v>2.576233766233766</v>
      </c>
      <c r="N17" s="13">
        <f>IF(C17="Arco",0.1*D17,0)</f>
        <v>0</v>
      </c>
      <c r="O17" s="21">
        <f>SUM(N$2:N17)</f>
        <v>2.9507000000000003</v>
      </c>
      <c r="P17" s="22">
        <f>O17/H17</f>
        <v>0.013957899716177865</v>
      </c>
    </row>
    <row r="18" spans="1:16" ht="12.75">
      <c r="A18" s="2">
        <v>17</v>
      </c>
      <c r="B18" s="1">
        <v>37577</v>
      </c>
      <c r="C18" s="1" t="s">
        <v>21</v>
      </c>
      <c r="D18" s="7">
        <v>12.235</v>
      </c>
      <c r="E18" s="5">
        <v>16.99</v>
      </c>
      <c r="F18" s="5">
        <f>E18/D18</f>
        <v>1.3886391499795667</v>
      </c>
      <c r="G18" s="7">
        <f>G17+D18</f>
        <v>159.74399999999997</v>
      </c>
      <c r="H18" s="5">
        <f>H17+E18</f>
        <v>228.39</v>
      </c>
      <c r="I18" s="17">
        <f>H18/G18</f>
        <v>1.429725060096154</v>
      </c>
      <c r="J18" s="7">
        <f>G18/A18</f>
        <v>9.39670588235294</v>
      </c>
      <c r="K18" s="14">
        <f>G17/(B18-B$2)</f>
        <v>1.6955057471264365</v>
      </c>
      <c r="L18" s="13">
        <f>E18/(B18-B17)</f>
        <v>1.6989999999999998</v>
      </c>
      <c r="M18" s="13">
        <f>(H18-H$2)/(B18-B$2)</f>
        <v>2.4754022988505744</v>
      </c>
      <c r="N18" s="13">
        <f>IF(C18="Arco",0.1*D18,0)</f>
        <v>0</v>
      </c>
      <c r="O18" s="21">
        <f>SUM(N$2:N18)</f>
        <v>2.9507000000000003</v>
      </c>
      <c r="P18" s="22">
        <f>O18/H18</f>
        <v>0.012919567406629013</v>
      </c>
    </row>
    <row r="19" spans="1:16" ht="12.75">
      <c r="A19" s="2">
        <v>18</v>
      </c>
      <c r="B19" s="1">
        <v>37582</v>
      </c>
      <c r="C19" s="1" t="s">
        <v>5</v>
      </c>
      <c r="D19" s="7">
        <v>8.74</v>
      </c>
      <c r="E19" s="5">
        <v>9.96</v>
      </c>
      <c r="F19" s="5">
        <f>E19/D19</f>
        <v>1.139588100686499</v>
      </c>
      <c r="G19" s="7">
        <f>G18+D19</f>
        <v>168.48399999999998</v>
      </c>
      <c r="H19" s="5">
        <f>H18+E19</f>
        <v>238.35</v>
      </c>
      <c r="I19" s="17">
        <f>H19/G19</f>
        <v>1.4146743904465706</v>
      </c>
      <c r="J19" s="7">
        <f>G19/A19</f>
        <v>9.360222222222221</v>
      </c>
      <c r="K19" s="14">
        <f>G18/(B19-B$2)</f>
        <v>1.7363478260869563</v>
      </c>
      <c r="L19" s="13">
        <f>E19/(B19-B18)</f>
        <v>1.9920000000000002</v>
      </c>
      <c r="M19" s="13">
        <f>(H19-H$2)/(B19-B$2)</f>
        <v>2.449130434782609</v>
      </c>
      <c r="N19" s="13">
        <f>IF(C19="Arco",0.1*D19,0)</f>
        <v>0.8740000000000001</v>
      </c>
      <c r="O19" s="21">
        <f>SUM(N$2:N19)</f>
        <v>3.8247000000000004</v>
      </c>
      <c r="P19" s="22">
        <f>O19/H19</f>
        <v>0.01604657016991819</v>
      </c>
    </row>
    <row r="20" spans="1:16" ht="12.75">
      <c r="A20" s="2">
        <v>19</v>
      </c>
      <c r="B20" s="1">
        <v>37584</v>
      </c>
      <c r="C20" s="1" t="s">
        <v>3</v>
      </c>
      <c r="D20" s="7">
        <v>12.046</v>
      </c>
      <c r="E20" s="5">
        <v>14.56</v>
      </c>
      <c r="F20" s="5">
        <f>E20/D20</f>
        <v>1.2086999833969783</v>
      </c>
      <c r="G20" s="7">
        <f>G19+D20</f>
        <v>180.52999999999997</v>
      </c>
      <c r="H20" s="5">
        <f>H19+E20</f>
        <v>252.91</v>
      </c>
      <c r="I20" s="17">
        <f>H20/G20</f>
        <v>1.400930593253199</v>
      </c>
      <c r="J20" s="7">
        <f>G20/A20</f>
        <v>9.50157894736842</v>
      </c>
      <c r="K20" s="14">
        <f>G19/(B20-B$2)</f>
        <v>1.792382978723404</v>
      </c>
      <c r="L20" s="13">
        <f>E20/(B20-B19)</f>
        <v>7.28</v>
      </c>
      <c r="M20" s="13">
        <f>(H20-H$2)/(B20-B$2)</f>
        <v>2.5519148936170213</v>
      </c>
      <c r="N20" s="13">
        <f>IF(C20="Arco",0.1*D20,0)</f>
        <v>0</v>
      </c>
      <c r="O20" s="21">
        <f>SUM(N$2:N20)</f>
        <v>3.8247000000000004</v>
      </c>
      <c r="P20" s="22">
        <f>O20/H20</f>
        <v>0.015122770946186392</v>
      </c>
    </row>
    <row r="21" spans="1:16" ht="12.75">
      <c r="A21" s="2">
        <v>20</v>
      </c>
      <c r="B21" s="1">
        <v>37590</v>
      </c>
      <c r="C21" s="1" t="s">
        <v>29</v>
      </c>
      <c r="D21" s="7">
        <v>14.485</v>
      </c>
      <c r="E21" s="5">
        <v>19.4</v>
      </c>
      <c r="F21" s="5">
        <f>E21/D21</f>
        <v>1.339316534345875</v>
      </c>
      <c r="G21" s="7">
        <f>G20+D21</f>
        <v>195.015</v>
      </c>
      <c r="H21" s="5">
        <f>H20+E21</f>
        <v>272.31</v>
      </c>
      <c r="I21" s="17">
        <f>H21/G21</f>
        <v>1.3963541266056458</v>
      </c>
      <c r="J21" s="7">
        <f>G21/A21</f>
        <v>9.75075</v>
      </c>
      <c r="K21" s="14">
        <f>G20/(B21-B$2)</f>
        <v>1.8052999999999997</v>
      </c>
      <c r="L21" s="13">
        <f>E21/(B21-B20)</f>
        <v>3.233333333333333</v>
      </c>
      <c r="M21" s="13">
        <f>(H21-H$2)/(B21-B$2)</f>
        <v>2.5928000000000004</v>
      </c>
      <c r="N21" s="13">
        <f>IF(C21="Arco",0.1*D21,0)</f>
        <v>0</v>
      </c>
      <c r="O21" s="21">
        <f>SUM(N$2:N21)</f>
        <v>3.8247000000000004</v>
      </c>
      <c r="P21" s="22">
        <f>O21/H21</f>
        <v>0.014045389445852156</v>
      </c>
    </row>
    <row r="22" spans="1:16" ht="12.75">
      <c r="A22" s="2">
        <v>21</v>
      </c>
      <c r="B22" s="1">
        <v>37601</v>
      </c>
      <c r="C22" s="1" t="s">
        <v>3</v>
      </c>
      <c r="D22" s="7">
        <v>16.479</v>
      </c>
      <c r="E22" s="5">
        <v>22.72</v>
      </c>
      <c r="F22" s="5">
        <f>E22/D22</f>
        <v>1.3787244371624492</v>
      </c>
      <c r="G22" s="7">
        <f>G21+D22</f>
        <v>211.49399999999997</v>
      </c>
      <c r="H22" s="5">
        <f>H21+E22</f>
        <v>295.03</v>
      </c>
      <c r="I22" s="17">
        <f>H22/G22</f>
        <v>1.3949804722592605</v>
      </c>
      <c r="J22" s="7">
        <f>G22/A22</f>
        <v>10.071142857142856</v>
      </c>
      <c r="K22" s="14">
        <f>G21/(B22-B$2)</f>
        <v>1.7568918918918919</v>
      </c>
      <c r="L22" s="13">
        <f>E22/(B22-B21)</f>
        <v>2.0654545454545454</v>
      </c>
      <c r="M22" s="13">
        <f>(H22-H$2)/(B22-B$2)</f>
        <v>2.5405405405405403</v>
      </c>
      <c r="N22" s="13">
        <f>IF(C22="Arco",0.1*D22,0)</f>
        <v>0</v>
      </c>
      <c r="O22" s="21">
        <f>SUM(N$2:N22)</f>
        <v>3.8247000000000004</v>
      </c>
      <c r="P22" s="22">
        <f>O22/H22</f>
        <v>0.012963766396637632</v>
      </c>
    </row>
    <row r="23" spans="1:16" ht="12.75">
      <c r="A23" s="2">
        <v>22</v>
      </c>
      <c r="B23" s="1">
        <v>37608</v>
      </c>
      <c r="C23" s="1" t="s">
        <v>5</v>
      </c>
      <c r="D23" s="7">
        <v>12.114</v>
      </c>
      <c r="E23" s="5">
        <v>15.24</v>
      </c>
      <c r="F23" s="5">
        <f>E23/D23</f>
        <v>1.258048538880634</v>
      </c>
      <c r="G23" s="7">
        <f>G22+D23</f>
        <v>223.60799999999998</v>
      </c>
      <c r="H23" s="5">
        <f>H22+E23</f>
        <v>310.27</v>
      </c>
      <c r="I23" s="17">
        <f>H23/G23</f>
        <v>1.387562162355551</v>
      </c>
      <c r="J23" s="7">
        <f>G23/A23</f>
        <v>10.164</v>
      </c>
      <c r="K23" s="14">
        <f>G22/(B23-B$2)</f>
        <v>1.7923220338983048</v>
      </c>
      <c r="L23" s="13">
        <f>E23/(B23-B22)</f>
        <v>2.177142857142857</v>
      </c>
      <c r="M23" s="13">
        <f>(H23-H$2)/(B23-B$2)</f>
        <v>2.5189830508474578</v>
      </c>
      <c r="N23" s="13">
        <f>IF(C23="Arco",0.1*D23,0)</f>
        <v>1.2114000000000003</v>
      </c>
      <c r="O23" s="21">
        <f>SUM(N$2:N23)</f>
        <v>5.036100000000001</v>
      </c>
      <c r="P23" s="22">
        <f>O23/H23</f>
        <v>0.016231346891417156</v>
      </c>
    </row>
    <row r="24" spans="1:16" ht="12.75">
      <c r="A24" s="2">
        <v>23</v>
      </c>
      <c r="B24" s="1">
        <v>37617</v>
      </c>
      <c r="C24" s="1" t="s">
        <v>5</v>
      </c>
      <c r="D24" s="7">
        <v>14.871</v>
      </c>
      <c r="E24" s="5">
        <v>18.18</v>
      </c>
      <c r="F24" s="5">
        <f>E24/D24</f>
        <v>1.2225136171071211</v>
      </c>
      <c r="G24" s="7">
        <f>G23+D24</f>
        <v>238.47899999999998</v>
      </c>
      <c r="H24" s="5">
        <f>H23+E24</f>
        <v>328.45</v>
      </c>
      <c r="I24" s="17">
        <f>H24/G24</f>
        <v>1.3772701160269878</v>
      </c>
      <c r="J24" s="7">
        <f>G24/A24</f>
        <v>10.368652173913043</v>
      </c>
      <c r="K24" s="14">
        <f>G23/(B24-B$2)</f>
        <v>1.7606929133858267</v>
      </c>
      <c r="L24" s="13">
        <f>E24/(B24-B23)</f>
        <v>2.02</v>
      </c>
      <c r="M24" s="13">
        <f>(H24-H$2)/(B24-B$2)</f>
        <v>2.4836220472440944</v>
      </c>
      <c r="N24" s="13">
        <f>IF(C24="Arco",0.1*D24,0)</f>
        <v>1.4871</v>
      </c>
      <c r="O24" s="21">
        <f>SUM(N$2:N24)</f>
        <v>6.523200000000001</v>
      </c>
      <c r="P24" s="22">
        <f>O24/H24</f>
        <v>0.0198605571624296</v>
      </c>
    </row>
    <row r="25" spans="1:16" ht="12.75">
      <c r="A25" s="2">
        <v>24</v>
      </c>
      <c r="B25" s="1">
        <v>37622</v>
      </c>
      <c r="C25" s="1" t="s">
        <v>5</v>
      </c>
      <c r="D25" s="7">
        <v>11.006</v>
      </c>
      <c r="E25" s="5">
        <v>13.55</v>
      </c>
      <c r="F25" s="5">
        <f>E25/D25</f>
        <v>1.2311466472833001</v>
      </c>
      <c r="G25" s="7">
        <f>G24+D25</f>
        <v>249.48499999999999</v>
      </c>
      <c r="H25" s="5">
        <f>H24+E25</f>
        <v>342</v>
      </c>
      <c r="I25" s="17">
        <f>H25/G25</f>
        <v>1.3708238972282905</v>
      </c>
      <c r="J25" s="7">
        <f>G25/A25</f>
        <v>10.395208333333333</v>
      </c>
      <c r="K25" s="14">
        <f>G24/(B25-B$2)</f>
        <v>1.8066590909090907</v>
      </c>
      <c r="L25" s="13">
        <f>E25/(B25-B24)</f>
        <v>2.71</v>
      </c>
      <c r="M25" s="13">
        <f>(H25-H$2)/(B25-B$2)</f>
        <v>2.4921969696969697</v>
      </c>
      <c r="N25" s="13">
        <f>IF(C25="Arco",0.1*D25,0)</f>
        <v>1.1006</v>
      </c>
      <c r="O25" s="21">
        <f>SUM(N$2:N25)</f>
        <v>7.623800000000001</v>
      </c>
      <c r="P25" s="22">
        <f>O25/H25</f>
        <v>0.022291812865497078</v>
      </c>
    </row>
    <row r="26" spans="1:16" ht="12.75">
      <c r="A26" s="2">
        <v>25</v>
      </c>
      <c r="B26" s="1">
        <v>37635</v>
      </c>
      <c r="C26" s="1" t="s">
        <v>5</v>
      </c>
      <c r="D26" s="7">
        <v>15.055</v>
      </c>
      <c r="E26" s="5">
        <v>19.61</v>
      </c>
      <c r="F26" s="5">
        <f>E26/D26</f>
        <v>1.302557289936898</v>
      </c>
      <c r="G26" s="7">
        <f>G25+D26</f>
        <v>264.53999999999996</v>
      </c>
      <c r="H26" s="5">
        <f>H25+E26</f>
        <v>361.61</v>
      </c>
      <c r="I26" s="17">
        <f>H26/G26</f>
        <v>1.3669388372268847</v>
      </c>
      <c r="J26" s="7">
        <f>G26/A26</f>
        <v>10.581599999999998</v>
      </c>
      <c r="K26" s="14">
        <f>G25/(B26-B$2)</f>
        <v>1.7205862068965516</v>
      </c>
      <c r="L26" s="13">
        <f>E26/(B26-B25)</f>
        <v>1.5084615384615385</v>
      </c>
      <c r="M26" s="13">
        <f>(H26-H$2)/(B26-B$2)</f>
        <v>2.4040000000000004</v>
      </c>
      <c r="N26" s="13">
        <f>IF(C26="Arco",0.1*D26,0)</f>
        <v>1.5055</v>
      </c>
      <c r="O26" s="21">
        <f>SUM(N$2:N26)</f>
        <v>9.1293</v>
      </c>
      <c r="P26" s="22">
        <f>O26/H26</f>
        <v>0.025246259782638756</v>
      </c>
    </row>
    <row r="27" spans="1:16" ht="12.75">
      <c r="A27" s="2">
        <v>26</v>
      </c>
      <c r="B27" s="1">
        <v>37665</v>
      </c>
      <c r="C27" s="1" t="s">
        <v>5</v>
      </c>
      <c r="D27" s="7">
        <v>12.995</v>
      </c>
      <c r="E27" s="5">
        <v>20</v>
      </c>
      <c r="F27" s="5">
        <f>E27/D27</f>
        <v>1.5390534821085033</v>
      </c>
      <c r="G27" s="7">
        <f>G26+D27</f>
        <v>277.53499999999997</v>
      </c>
      <c r="H27" s="5">
        <f>H26+E27</f>
        <v>381.61</v>
      </c>
      <c r="I27" s="17">
        <f>H27/G27</f>
        <v>1.3749977480317799</v>
      </c>
      <c r="J27" s="7">
        <f>G27/A27</f>
        <v>10.674423076923075</v>
      </c>
      <c r="K27" s="14">
        <f>G26/(B27-B$2)</f>
        <v>1.5116571428571426</v>
      </c>
      <c r="L27" s="13">
        <f>E27/(B27-B26)</f>
        <v>0.6666666666666666</v>
      </c>
      <c r="M27" s="13">
        <f>(H27-H$2)/(B27-B$2)</f>
        <v>2.106171428571429</v>
      </c>
      <c r="N27" s="13">
        <f>IF(C27="Arco",0.1*D27,0)</f>
        <v>1.2995</v>
      </c>
      <c r="O27" s="21">
        <f>SUM(N$2:N27)</f>
        <v>10.4288</v>
      </c>
      <c r="P27" s="22">
        <f>O27/H27</f>
        <v>0.027328424307539113</v>
      </c>
    </row>
    <row r="28" spans="1:16" ht="12.75">
      <c r="A28" s="2">
        <v>27</v>
      </c>
      <c r="B28" s="1">
        <v>37672</v>
      </c>
      <c r="C28" s="1" t="s">
        <v>17</v>
      </c>
      <c r="D28" s="7">
        <v>1.998</v>
      </c>
      <c r="E28" s="5">
        <v>3.51</v>
      </c>
      <c r="F28" s="5">
        <f>E28/D28</f>
        <v>1.7567567567567566</v>
      </c>
      <c r="G28" s="7">
        <f>G27+D28</f>
        <v>279.53299999999996</v>
      </c>
      <c r="H28" s="5">
        <f>H27+E28</f>
        <v>385.12</v>
      </c>
      <c r="I28" s="17">
        <f>H28/G28</f>
        <v>1.3777264222828791</v>
      </c>
      <c r="J28" s="7">
        <f>G28/A28</f>
        <v>10.353074074074073</v>
      </c>
      <c r="K28" s="14">
        <f>G27/(B28-B$2)</f>
        <v>1.5249175824175822</v>
      </c>
      <c r="L28" s="13">
        <f>E28/(B28-B27)</f>
        <v>0.5014285714285714</v>
      </c>
      <c r="M28" s="13">
        <f>(H28-H$2)/(B28-B$2)</f>
        <v>2.04445054945055</v>
      </c>
      <c r="N28" s="13">
        <f>IF(C28="Arco",0.1*D28,0)</f>
        <v>0</v>
      </c>
      <c r="O28" s="21">
        <f>SUM(N$2:N28)</f>
        <v>10.4288</v>
      </c>
      <c r="P28" s="22">
        <f>O28/H28</f>
        <v>0.027079351890319903</v>
      </c>
    </row>
    <row r="29" spans="1:16" ht="12.75">
      <c r="A29" s="2">
        <v>28</v>
      </c>
      <c r="B29" s="1">
        <v>37673</v>
      </c>
      <c r="C29" s="1" t="s">
        <v>5</v>
      </c>
      <c r="D29" s="7">
        <v>14.032</v>
      </c>
      <c r="E29" s="5">
        <v>23</v>
      </c>
      <c r="F29" s="5">
        <f>E29/D29</f>
        <v>1.6391106043329533</v>
      </c>
      <c r="G29" s="7">
        <f>G28+D29</f>
        <v>293.56499999999994</v>
      </c>
      <c r="H29" s="5">
        <f>H28+E29</f>
        <v>408.12</v>
      </c>
      <c r="I29" s="17">
        <f>H29/G29</f>
        <v>1.3902202238005215</v>
      </c>
      <c r="J29" s="7">
        <f>G29/A29</f>
        <v>10.484464285714283</v>
      </c>
      <c r="K29" s="14">
        <f>G28/(B29-B$2)</f>
        <v>1.5275027322404369</v>
      </c>
      <c r="L29" s="13">
        <f>E29/(B29-B28)</f>
        <v>23</v>
      </c>
      <c r="M29" s="13">
        <f>(H29-H$2)/(B29-B$2)</f>
        <v>2.15896174863388</v>
      </c>
      <c r="N29" s="13">
        <f>IF(C29="Arco",0.1*D29,0)</f>
        <v>1.4032</v>
      </c>
      <c r="O29" s="21">
        <f>SUM(N$2:N29)</f>
        <v>11.832</v>
      </c>
      <c r="P29" s="22">
        <f>O29/H29</f>
        <v>0.028991473096148194</v>
      </c>
    </row>
    <row r="30" spans="1:16" ht="12.75">
      <c r="A30" s="2">
        <v>29</v>
      </c>
      <c r="B30" s="1">
        <v>37679</v>
      </c>
      <c r="C30" s="1" t="s">
        <v>34</v>
      </c>
      <c r="D30" s="7">
        <v>15.7</v>
      </c>
      <c r="E30" s="5">
        <v>20</v>
      </c>
      <c r="F30" s="5">
        <f>E30/D30</f>
        <v>1.2738853503184715</v>
      </c>
      <c r="G30" s="7">
        <f>G29+D30</f>
        <v>309.26499999999993</v>
      </c>
      <c r="H30" s="5">
        <f>H29+E30</f>
        <v>428.12</v>
      </c>
      <c r="I30" s="17">
        <f>H30/G30</f>
        <v>1.3843144229059223</v>
      </c>
      <c r="J30" s="7">
        <f>G30/A30</f>
        <v>10.664310344827584</v>
      </c>
      <c r="K30" s="14">
        <f>G29/(B30-B$2)</f>
        <v>1.5532539682539679</v>
      </c>
      <c r="L30" s="13">
        <f>E30/(B30-B29)</f>
        <v>3.3333333333333335</v>
      </c>
      <c r="M30" s="13">
        <f>(H30-H$2)/(B30-B$2)</f>
        <v>2.1962433862433866</v>
      </c>
      <c r="N30" s="13">
        <f>IF(C30="Arco",0.1*D30,0)</f>
        <v>0</v>
      </c>
      <c r="O30" s="21">
        <f>SUM(N$2:N30)</f>
        <v>11.832</v>
      </c>
      <c r="P30" s="22">
        <f>O30/H30</f>
        <v>0.027637111090348502</v>
      </c>
    </row>
    <row r="31" spans="1:16" ht="12.75">
      <c r="A31" s="2">
        <v>30</v>
      </c>
      <c r="B31" s="1">
        <v>37685</v>
      </c>
      <c r="C31" s="1" t="s">
        <v>5</v>
      </c>
      <c r="D31" s="7">
        <v>12.267</v>
      </c>
      <c r="E31" s="5">
        <v>22.17</v>
      </c>
      <c r="F31" s="5">
        <f>E31/D31</f>
        <v>1.807287845438983</v>
      </c>
      <c r="G31" s="7">
        <f>G30+D31</f>
        <v>321.5319999999999</v>
      </c>
      <c r="H31" s="5">
        <f>H30+E31</f>
        <v>450.29</v>
      </c>
      <c r="I31" s="17">
        <f>H31/G31</f>
        <v>1.4004515880223434</v>
      </c>
      <c r="J31" s="7">
        <f>G31/A31</f>
        <v>10.717733333333332</v>
      </c>
      <c r="K31" s="14">
        <f>G30/(B31-B$2)</f>
        <v>1.5859743589743587</v>
      </c>
      <c r="L31" s="13">
        <f>E31/(B31-B30)</f>
        <v>3.6950000000000003</v>
      </c>
      <c r="M31" s="13">
        <f>(H31-H$2)/(B31-B$2)</f>
        <v>2.2423589743589747</v>
      </c>
      <c r="N31" s="13">
        <f>IF(C31="Arco",0.1*D31,0)</f>
        <v>1.2267000000000001</v>
      </c>
      <c r="O31" s="21">
        <f>SUM(N$2:N31)</f>
        <v>13.058700000000002</v>
      </c>
      <c r="P31" s="22">
        <f>O31/H31</f>
        <v>0.029000644029403277</v>
      </c>
    </row>
    <row r="32" spans="1:16" ht="12.75">
      <c r="A32" s="2">
        <v>31</v>
      </c>
      <c r="B32" s="1">
        <v>37692</v>
      </c>
      <c r="C32" s="1" t="s">
        <v>5</v>
      </c>
      <c r="D32" s="7">
        <v>12.87</v>
      </c>
      <c r="E32" s="5">
        <v>23.76</v>
      </c>
      <c r="F32" s="5">
        <f>E32/D32</f>
        <v>1.8461538461538465</v>
      </c>
      <c r="G32" s="7">
        <f>G31+D32</f>
        <v>334.40199999999993</v>
      </c>
      <c r="H32" s="5">
        <f>H31+E32</f>
        <v>474.05</v>
      </c>
      <c r="I32" s="17">
        <f>H32/G32</f>
        <v>1.4176051578638886</v>
      </c>
      <c r="J32" s="7">
        <f>G32/A32</f>
        <v>10.787161290322578</v>
      </c>
      <c r="K32" s="14">
        <f>G31/(B32-B$2)</f>
        <v>1.5917425742574254</v>
      </c>
      <c r="L32" s="13">
        <f>E32/(B32-B31)</f>
        <v>3.3942857142857146</v>
      </c>
      <c r="M32" s="13">
        <f>(H32-H$2)/(B32-B$2)</f>
        <v>2.2822772277227723</v>
      </c>
      <c r="N32" s="13">
        <f>IF(C32="Arco",0.1*D32,0)</f>
        <v>1.287</v>
      </c>
      <c r="O32" s="21">
        <f>SUM(N$2:N32)</f>
        <v>14.3457</v>
      </c>
      <c r="P32" s="22">
        <f>O32/H32</f>
        <v>0.030261997679569667</v>
      </c>
    </row>
    <row r="33" spans="1:16" ht="12.75">
      <c r="A33" s="2">
        <v>32</v>
      </c>
      <c r="B33" s="1">
        <v>37696</v>
      </c>
      <c r="C33" s="1" t="s">
        <v>5</v>
      </c>
      <c r="D33" s="7">
        <v>11.68</v>
      </c>
      <c r="E33" s="5">
        <v>21.6</v>
      </c>
      <c r="F33" s="5">
        <f>E33/D33</f>
        <v>1.8493150684931507</v>
      </c>
      <c r="G33" s="7">
        <f>G32+D33</f>
        <v>346.08199999999994</v>
      </c>
      <c r="H33" s="5">
        <f>H32+E33</f>
        <v>495.65000000000003</v>
      </c>
      <c r="I33" s="17">
        <f>H33/G33</f>
        <v>1.4321750336625427</v>
      </c>
      <c r="J33" s="7">
        <f>G33/A33</f>
        <v>10.815062499999998</v>
      </c>
      <c r="K33" s="14">
        <f>G32/(B33-B$2)</f>
        <v>1.62331067961165</v>
      </c>
      <c r="L33" s="13">
        <f>E33/(B33-B32)</f>
        <v>5.4</v>
      </c>
      <c r="M33" s="13">
        <f>(H33-H$2)/(B33-B$2)</f>
        <v>2.3428155339805827</v>
      </c>
      <c r="N33" s="13">
        <f>IF(C33="Arco",0.1*D33,0)</f>
        <v>1.168</v>
      </c>
      <c r="O33" s="21">
        <f>SUM(N$2:N33)</f>
        <v>15.5137</v>
      </c>
      <c r="P33" s="22">
        <f>O33/H33</f>
        <v>0.03129970745485726</v>
      </c>
    </row>
    <row r="34" spans="1:16" ht="12.75">
      <c r="A34" s="2">
        <v>33</v>
      </c>
      <c r="B34" s="1">
        <v>37704</v>
      </c>
      <c r="C34" s="1" t="s">
        <v>5</v>
      </c>
      <c r="D34" s="7">
        <v>15.155</v>
      </c>
      <c r="E34" s="5">
        <v>27.61</v>
      </c>
      <c r="F34" s="5">
        <f>E34/D34</f>
        <v>1.8218409765753878</v>
      </c>
      <c r="G34" s="7">
        <f>G33+D34</f>
        <v>361.2369999999999</v>
      </c>
      <c r="H34" s="5">
        <f>H33+E34</f>
        <v>523.26</v>
      </c>
      <c r="I34" s="17">
        <f>H34/G34</f>
        <v>1.4485227150042772</v>
      </c>
      <c r="J34" s="7">
        <f>G34/A34</f>
        <v>10.946575757575754</v>
      </c>
      <c r="K34" s="14">
        <f>G33/(B34-B$2)</f>
        <v>1.6172056074766352</v>
      </c>
      <c r="L34" s="13">
        <f>E34/(B34-B33)</f>
        <v>3.45125</v>
      </c>
      <c r="M34" s="13">
        <f>(H34-H$2)/(B34-B$2)</f>
        <v>2.3842523364485984</v>
      </c>
      <c r="N34" s="13">
        <f>IF(C34="Arco",0.1*D34,0)</f>
        <v>1.5155</v>
      </c>
      <c r="O34" s="21">
        <f>SUM(N$2:N34)</f>
        <v>17.0292</v>
      </c>
      <c r="P34" s="22">
        <f>O34/H34</f>
        <v>0.03254443297786951</v>
      </c>
    </row>
    <row r="35" spans="1:16" ht="12.75">
      <c r="A35" s="2">
        <v>34</v>
      </c>
      <c r="B35" s="1">
        <v>37712</v>
      </c>
      <c r="C35" s="1" t="s">
        <v>17</v>
      </c>
      <c r="D35" s="7">
        <v>1.79</v>
      </c>
      <c r="E35" s="5">
        <v>3.4</v>
      </c>
      <c r="F35" s="5">
        <f>E35/D35</f>
        <v>1.899441340782123</v>
      </c>
      <c r="G35" s="7">
        <f>G34+D35</f>
        <v>363.02699999999993</v>
      </c>
      <c r="H35" s="5">
        <f>H34+E35</f>
        <v>526.66</v>
      </c>
      <c r="I35" s="17">
        <f>H35/G35</f>
        <v>1.4507460877565583</v>
      </c>
      <c r="J35" s="7">
        <f>G35/A35</f>
        <v>10.67726470588235</v>
      </c>
      <c r="K35" s="14">
        <f>G34/(B35-B$2)</f>
        <v>1.6271936936936933</v>
      </c>
      <c r="L35" s="13">
        <f>E35/(B35-B34)</f>
        <v>0.425</v>
      </c>
      <c r="M35" s="13">
        <f>(H35-H$2)/(B35-B$2)</f>
        <v>2.3136486486486487</v>
      </c>
      <c r="N35" s="13">
        <f>IF(C35="Arco",0.1*D35,0)</f>
        <v>0</v>
      </c>
      <c r="O35" s="21">
        <f>SUM(N$2:N35)</f>
        <v>17.0292</v>
      </c>
      <c r="P35" s="22">
        <f>O35/H35</f>
        <v>0.03233433334599172</v>
      </c>
    </row>
    <row r="36" spans="1:16" ht="12.75">
      <c r="A36" s="2">
        <v>35</v>
      </c>
      <c r="B36" s="1">
        <v>37713</v>
      </c>
      <c r="C36" s="1" t="s">
        <v>5</v>
      </c>
      <c r="D36" s="7">
        <v>15.795</v>
      </c>
      <c r="E36" s="5">
        <v>28.77</v>
      </c>
      <c r="F36" s="5">
        <f>E36/D36</f>
        <v>1.8214624881291548</v>
      </c>
      <c r="G36" s="7">
        <f>G35+D36</f>
        <v>378.82199999999995</v>
      </c>
      <c r="H36" s="5">
        <f>H35+E36</f>
        <v>555.43</v>
      </c>
      <c r="I36" s="17">
        <f>H36/G36</f>
        <v>1.4662031244225522</v>
      </c>
      <c r="J36" s="7">
        <f>G36/A36</f>
        <v>10.823485714285713</v>
      </c>
      <c r="K36" s="14">
        <f>G35/(B36-B$2)</f>
        <v>1.6279237668161433</v>
      </c>
      <c r="L36" s="13">
        <f>E36/(B36-B35)</f>
        <v>28.77</v>
      </c>
      <c r="M36" s="13">
        <f>(H36-H$2)/(B36-B$2)</f>
        <v>2.432286995515695</v>
      </c>
      <c r="N36" s="13">
        <f>IF(C36="Arco",0.1*D36,0)</f>
        <v>1.5795000000000001</v>
      </c>
      <c r="O36" s="21">
        <f>SUM(N$2:N36)</f>
        <v>18.6087</v>
      </c>
      <c r="P36" s="22">
        <f>O36/H36</f>
        <v>0.033503231730371064</v>
      </c>
    </row>
    <row r="37" spans="1:16" ht="12.75">
      <c r="A37" s="2">
        <v>36</v>
      </c>
      <c r="B37" s="1">
        <v>37720</v>
      </c>
      <c r="C37" s="1" t="s">
        <v>5</v>
      </c>
      <c r="D37" s="7">
        <v>15.667</v>
      </c>
      <c r="E37" s="5">
        <v>27.91</v>
      </c>
      <c r="F37" s="5">
        <f>E37/D37</f>
        <v>1.7814514584796068</v>
      </c>
      <c r="G37" s="7">
        <f>G36+D37</f>
        <v>394.4889999999999</v>
      </c>
      <c r="H37" s="5">
        <f>H36+E37</f>
        <v>583.3399999999999</v>
      </c>
      <c r="I37" s="17">
        <f>H37/G37</f>
        <v>1.4787231076151681</v>
      </c>
      <c r="J37" s="7">
        <f>G37/A37</f>
        <v>10.958027777777776</v>
      </c>
      <c r="K37" s="14">
        <f>G36/(B37-B$2)</f>
        <v>1.6470521739130433</v>
      </c>
      <c r="L37" s="13">
        <f>E37/(B37-B36)</f>
        <v>3.987142857142857</v>
      </c>
      <c r="M37" s="13">
        <f>(H37-H$2)/(B37-B$2)</f>
        <v>2.4796086956521735</v>
      </c>
      <c r="N37" s="13">
        <f>IF(C37="Arco",0.1*D37,0)</f>
        <v>1.5667</v>
      </c>
      <c r="O37" s="21">
        <f>SUM(N$2:N37)</f>
        <v>20.1754</v>
      </c>
      <c r="P37" s="22">
        <f>O37/H37</f>
        <v>0.034586004731374506</v>
      </c>
    </row>
    <row r="38" spans="1:16" ht="12.75">
      <c r="A38" s="2">
        <v>37</v>
      </c>
      <c r="B38" s="1">
        <v>37725</v>
      </c>
      <c r="C38" s="1" t="s">
        <v>6</v>
      </c>
      <c r="D38" s="7">
        <v>13.686</v>
      </c>
      <c r="E38" s="5">
        <v>23.53</v>
      </c>
      <c r="F38" s="5">
        <f>E38/D38</f>
        <v>1.7192751717083152</v>
      </c>
      <c r="G38" s="7">
        <f>G37+D38</f>
        <v>408.1749999999999</v>
      </c>
      <c r="H38" s="5">
        <f>H37+E38</f>
        <v>606.8699999999999</v>
      </c>
      <c r="I38" s="17">
        <f>H38/G38</f>
        <v>1.486788754823299</v>
      </c>
      <c r="J38" s="7">
        <f>G38/A38</f>
        <v>11.031756756756755</v>
      </c>
      <c r="K38" s="14">
        <f>G37/(B38-B$2)</f>
        <v>1.6786765957446805</v>
      </c>
      <c r="L38" s="13">
        <f>E38/(B38-B37)</f>
        <v>4.706</v>
      </c>
      <c r="M38" s="13">
        <f>(H38-H$2)/(B38-B$2)</f>
        <v>2.526978723404255</v>
      </c>
      <c r="N38" s="13">
        <f>IF(C38="Arco",0.1*D38,0)</f>
        <v>0</v>
      </c>
      <c r="O38" s="21">
        <f>SUM(N$2:N38)</f>
        <v>20.1754</v>
      </c>
      <c r="P38" s="22">
        <f>O38/H38</f>
        <v>0.03324501128742565</v>
      </c>
    </row>
    <row r="39" spans="1:16" ht="12.75">
      <c r="A39" s="2">
        <v>38</v>
      </c>
      <c r="B39" s="1">
        <v>37732</v>
      </c>
      <c r="C39" s="1" t="s">
        <v>17</v>
      </c>
      <c r="D39" s="7">
        <v>0.976</v>
      </c>
      <c r="E39" s="5">
        <v>1.76</v>
      </c>
      <c r="F39" s="5">
        <f>E39/D39</f>
        <v>1.8032786885245902</v>
      </c>
      <c r="G39" s="7">
        <f>G38+D39</f>
        <v>409.1509999999999</v>
      </c>
      <c r="H39" s="5">
        <f>H38+E39</f>
        <v>608.6299999999999</v>
      </c>
      <c r="I39" s="17">
        <f>H39/G39</f>
        <v>1.4875437185782268</v>
      </c>
      <c r="J39" s="7">
        <f>G39/A39</f>
        <v>10.767131578947366</v>
      </c>
      <c r="K39" s="14">
        <f>G38/(B39-B$2)</f>
        <v>1.6866735537190078</v>
      </c>
      <c r="L39" s="13">
        <f>E39/(B39-B38)</f>
        <v>0.25142857142857145</v>
      </c>
      <c r="M39" s="13">
        <f>(H39-H$2)/(B39-B$2)</f>
        <v>2.4611570247933883</v>
      </c>
      <c r="N39" s="13">
        <f>IF(C39="Arco",0.1*D39,0)</f>
        <v>0</v>
      </c>
      <c r="O39" s="21">
        <f>SUM(N$2:N39)</f>
        <v>20.1754</v>
      </c>
      <c r="P39" s="22">
        <f>O39/H39</f>
        <v>0.03314887534298343</v>
      </c>
    </row>
    <row r="40" spans="1:16" ht="12.75">
      <c r="A40" s="2">
        <v>39</v>
      </c>
      <c r="B40" s="1">
        <v>37733</v>
      </c>
      <c r="C40" s="1" t="s">
        <v>5</v>
      </c>
      <c r="D40" s="7">
        <v>15.672</v>
      </c>
      <c r="E40" s="5">
        <v>26.35</v>
      </c>
      <c r="F40" s="5">
        <f>E40/D40</f>
        <v>1.6813425216947422</v>
      </c>
      <c r="G40" s="7">
        <f>G39+D40</f>
        <v>424.8229999999999</v>
      </c>
      <c r="H40" s="5">
        <f>H39+E40</f>
        <v>634.9799999999999</v>
      </c>
      <c r="I40" s="17">
        <f>H40/G40</f>
        <v>1.494693083943195</v>
      </c>
      <c r="J40" s="7">
        <f>G40/A40</f>
        <v>10.892897435897433</v>
      </c>
      <c r="K40" s="14">
        <f>G39/(B40-B$2)</f>
        <v>1.6837489711934153</v>
      </c>
      <c r="L40" s="13">
        <f>E40/(B40-B39)</f>
        <v>26.35</v>
      </c>
      <c r="M40" s="13">
        <f>(H40-H$2)/(B40-B$2)</f>
        <v>2.5594650205761313</v>
      </c>
      <c r="N40" s="13">
        <f>IF(C40="Arco",0.1*D40,0)</f>
        <v>1.5672000000000001</v>
      </c>
      <c r="O40" s="21">
        <f>SUM(N$2:N40)</f>
        <v>21.7426</v>
      </c>
      <c r="P40" s="22">
        <f>O40/H40</f>
        <v>0.03424139342971433</v>
      </c>
    </row>
    <row r="41" spans="1:16" ht="12.75">
      <c r="A41" s="2">
        <v>40</v>
      </c>
      <c r="B41" s="1">
        <v>37740</v>
      </c>
      <c r="C41" s="1" t="s">
        <v>3</v>
      </c>
      <c r="D41" s="7">
        <v>13.207</v>
      </c>
      <c r="E41" s="5">
        <v>22.97</v>
      </c>
      <c r="F41" s="5">
        <f>E41/D41</f>
        <v>1.7392291966381463</v>
      </c>
      <c r="G41" s="7">
        <f>G40+D41</f>
        <v>438.0299999999999</v>
      </c>
      <c r="H41" s="5">
        <f>H40+E41</f>
        <v>657.9499999999999</v>
      </c>
      <c r="I41" s="17">
        <f>H41/G41</f>
        <v>1.5020660685341187</v>
      </c>
      <c r="J41" s="7">
        <f>G41/A41</f>
        <v>10.950749999999998</v>
      </c>
      <c r="K41" s="14">
        <f>G40/(B41-B$2)</f>
        <v>1.6992919999999996</v>
      </c>
      <c r="L41" s="13">
        <f>E41/(B41-B40)</f>
        <v>3.281428571428571</v>
      </c>
      <c r="M41" s="13">
        <f>(H41-H$2)/(B41-B$2)</f>
        <v>2.5796799999999998</v>
      </c>
      <c r="N41" s="13">
        <f>IF(C41="Arco",0.1*D41,0)</f>
        <v>0</v>
      </c>
      <c r="O41" s="21">
        <f>SUM(N$2:N41)</f>
        <v>21.7426</v>
      </c>
      <c r="P41" s="22">
        <f>O41/H41</f>
        <v>0.03304597613800441</v>
      </c>
    </row>
    <row r="42" spans="1:16" ht="12.75">
      <c r="A42" s="2">
        <v>41</v>
      </c>
      <c r="B42" s="1">
        <v>37748</v>
      </c>
      <c r="C42" s="1" t="s">
        <v>17</v>
      </c>
      <c r="D42" s="7">
        <v>14.301</v>
      </c>
      <c r="E42" s="5">
        <v>24.3</v>
      </c>
      <c r="F42" s="5">
        <f>E42/D42</f>
        <v>1.6991818753933292</v>
      </c>
      <c r="G42" s="7">
        <f>G41+D42</f>
        <v>452.3309999999999</v>
      </c>
      <c r="H42" s="5">
        <f>H41+E42</f>
        <v>682.2499999999999</v>
      </c>
      <c r="I42" s="17">
        <f>H42/G42</f>
        <v>1.5082981268142135</v>
      </c>
      <c r="J42" s="7">
        <f>G42/A42</f>
        <v>11.032463414634144</v>
      </c>
      <c r="K42" s="14">
        <f>G41/(B42-B$2)</f>
        <v>1.6977906976744184</v>
      </c>
      <c r="L42" s="13">
        <f>E42/(B42-B41)</f>
        <v>3.0375</v>
      </c>
      <c r="M42" s="13">
        <f>(H42-H$2)/(B42-B$2)</f>
        <v>2.593875968992248</v>
      </c>
      <c r="N42" s="13">
        <f>IF(C42="Arco",0.1*D42,0)</f>
        <v>0</v>
      </c>
      <c r="O42" s="21">
        <f>SUM(N$2:N42)</f>
        <v>21.7426</v>
      </c>
      <c r="P42" s="22">
        <f>O42/H42</f>
        <v>0.03186896299010627</v>
      </c>
    </row>
    <row r="43" spans="1:16" ht="12.75">
      <c r="A43" s="2">
        <v>42</v>
      </c>
      <c r="B43" s="1">
        <v>37755</v>
      </c>
      <c r="C43" s="8" t="s">
        <v>4</v>
      </c>
      <c r="D43" s="7">
        <v>14.837</v>
      </c>
      <c r="E43" s="5">
        <v>24.02</v>
      </c>
      <c r="F43" s="5">
        <f>E43/D43</f>
        <v>1.6189256588259082</v>
      </c>
      <c r="G43" s="7">
        <f>G42+D43</f>
        <v>467.1679999999999</v>
      </c>
      <c r="H43" s="5">
        <f>H42+E43</f>
        <v>706.2699999999999</v>
      </c>
      <c r="I43" s="17">
        <f>H43/G43</f>
        <v>1.5118115966847046</v>
      </c>
      <c r="J43" s="7">
        <f>G43/A43</f>
        <v>11.123047619047616</v>
      </c>
      <c r="K43" s="14">
        <f>G42/(B43-B$2)</f>
        <v>1.7069094339622637</v>
      </c>
      <c r="L43" s="13">
        <f>E43/(B43-B42)</f>
        <v>3.4314285714285715</v>
      </c>
      <c r="M43" s="13">
        <f>(H43-H$2)/(B43-B$2)</f>
        <v>2.6159999999999997</v>
      </c>
      <c r="N43" s="13">
        <f>IF(C43="Arco",0.1*D43,0)</f>
        <v>0</v>
      </c>
      <c r="O43" s="21">
        <f>SUM(N$2:N43)</f>
        <v>21.7426</v>
      </c>
      <c r="P43" s="22">
        <f>O43/H43</f>
        <v>0.03078511051014485</v>
      </c>
    </row>
    <row r="44" spans="1:16" ht="12.75">
      <c r="A44" s="2">
        <v>43</v>
      </c>
      <c r="B44" s="1">
        <v>37763</v>
      </c>
      <c r="C44" s="1" t="s">
        <v>37</v>
      </c>
      <c r="D44" s="7">
        <v>13.25</v>
      </c>
      <c r="E44" s="5">
        <v>20.13</v>
      </c>
      <c r="F44" s="5">
        <f>E44/D44</f>
        <v>1.5192452830188679</v>
      </c>
      <c r="G44" s="7">
        <f>G43+D44</f>
        <v>480.4179999999999</v>
      </c>
      <c r="H44" s="5">
        <f>H43+E44</f>
        <v>726.3999999999999</v>
      </c>
      <c r="I44" s="17">
        <f>H44/G44</f>
        <v>1.5120166188610753</v>
      </c>
      <c r="J44" s="7">
        <f>G44/A44</f>
        <v>11.172511627906974</v>
      </c>
      <c r="K44" s="14">
        <f>G43/(B44-B$2)</f>
        <v>1.7112380952380948</v>
      </c>
      <c r="L44" s="13">
        <f>E44/(B44-B43)</f>
        <v>2.51625</v>
      </c>
      <c r="M44" s="13">
        <f>(H44-H$2)/(B44-B$2)</f>
        <v>2.613076923076923</v>
      </c>
      <c r="N44" s="13">
        <f>IF(C44="Arco",0.1*D44,0)</f>
        <v>0</v>
      </c>
      <c r="O44" s="21">
        <f>SUM(N$2:N44)</f>
        <v>21.7426</v>
      </c>
      <c r="P44" s="22">
        <f>O44/H44</f>
        <v>0.02993199339207049</v>
      </c>
    </row>
    <row r="45" spans="1:16" ht="12.75">
      <c r="A45" s="2">
        <v>44</v>
      </c>
      <c r="B45" s="1">
        <v>37770</v>
      </c>
      <c r="C45" s="1" t="s">
        <v>37</v>
      </c>
      <c r="D45" s="7">
        <v>15.254</v>
      </c>
      <c r="E45" s="5">
        <v>23.17</v>
      </c>
      <c r="F45" s="5">
        <f>E45/D45</f>
        <v>1.518945850268782</v>
      </c>
      <c r="G45" s="7">
        <f>G44+D45</f>
        <v>495.6719999999999</v>
      </c>
      <c r="H45" s="5">
        <f>H44+E45</f>
        <v>749.5699999999998</v>
      </c>
      <c r="I45" s="17">
        <f>H45/G45</f>
        <v>1.5122298616827257</v>
      </c>
      <c r="J45" s="7">
        <f>G45/A45</f>
        <v>11.265272727272725</v>
      </c>
      <c r="K45" s="14">
        <f>G44/(B45-B$2)</f>
        <v>1.7157785714285712</v>
      </c>
      <c r="L45" s="13">
        <f>E45/(B45-B44)</f>
        <v>3.31</v>
      </c>
      <c r="M45" s="13">
        <f>(H45-H$2)/(B45-B$2)</f>
        <v>2.6304999999999996</v>
      </c>
      <c r="N45" s="13">
        <f>IF(C45="Arco",0.1*D45,0)</f>
        <v>0</v>
      </c>
      <c r="O45" s="21">
        <f>SUM(N$2:N45)</f>
        <v>21.7426</v>
      </c>
      <c r="P45" s="22">
        <f>O45/H45</f>
        <v>0.029006763877956702</v>
      </c>
    </row>
    <row r="46" spans="1:16" ht="12.75">
      <c r="A46" s="2">
        <v>45</v>
      </c>
      <c r="B46" s="1">
        <v>37779</v>
      </c>
      <c r="C46" s="1" t="s">
        <v>37</v>
      </c>
      <c r="D46" s="7">
        <v>8.853</v>
      </c>
      <c r="E46" s="5">
        <v>12.3</v>
      </c>
      <c r="F46" s="5">
        <f>E46/D46</f>
        <v>1.389359539139275</v>
      </c>
      <c r="G46" s="7">
        <f>G45+D46</f>
        <v>504.5249999999999</v>
      </c>
      <c r="H46" s="5">
        <f>H45+E46</f>
        <v>761.8699999999998</v>
      </c>
      <c r="I46" s="17">
        <f>H46/G46</f>
        <v>1.5100738318220106</v>
      </c>
      <c r="J46" s="7">
        <f>G46/A46</f>
        <v>11.211666666666664</v>
      </c>
      <c r="K46" s="14">
        <f>G45/(B46-B$2)</f>
        <v>1.7151280276816605</v>
      </c>
      <c r="L46" s="13">
        <f>E46/(B46-B45)</f>
        <v>1.3666666666666667</v>
      </c>
      <c r="M46" s="13">
        <f>(H46-H$2)/(B46-B$2)</f>
        <v>2.59114186851211</v>
      </c>
      <c r="N46" s="13">
        <f>IF(C46="Arco",0.1*D46,0)</f>
        <v>0</v>
      </c>
      <c r="O46" s="21">
        <f>SUM(N$2:N46)</f>
        <v>21.7426</v>
      </c>
      <c r="P46" s="22">
        <f>O46/H46</f>
        <v>0.0285384645674459</v>
      </c>
    </row>
    <row r="47" spans="1:16" ht="12.75">
      <c r="A47" s="2">
        <v>46</v>
      </c>
      <c r="B47" s="1">
        <v>37781</v>
      </c>
      <c r="C47" s="1" t="s">
        <v>17</v>
      </c>
      <c r="D47" s="7">
        <v>9.541</v>
      </c>
      <c r="E47" s="5">
        <v>13.92</v>
      </c>
      <c r="F47" s="5">
        <f>E47/D47</f>
        <v>1.458966565349544</v>
      </c>
      <c r="G47" s="7">
        <f>G46+D47</f>
        <v>514.0659999999999</v>
      </c>
      <c r="H47" s="5">
        <f>H46+E47</f>
        <v>775.7899999999997</v>
      </c>
      <c r="I47" s="17">
        <f>H47/G47</f>
        <v>1.5091252874144563</v>
      </c>
      <c r="J47" s="7">
        <f>G47/A47</f>
        <v>11.175347826086954</v>
      </c>
      <c r="K47" s="14">
        <f>G46/(B47-B$2)</f>
        <v>1.733762886597938</v>
      </c>
      <c r="L47" s="13">
        <f>E47/(B47-B46)</f>
        <v>6.96</v>
      </c>
      <c r="M47" s="13">
        <f>(H47-H$2)/(B47-B$2)</f>
        <v>2.6211683848797245</v>
      </c>
      <c r="N47" s="13">
        <f>IF(C47="Arco",0.1*D47,0)</f>
        <v>0</v>
      </c>
      <c r="O47" s="21">
        <f>SUM(N$2:N47)</f>
        <v>21.7426</v>
      </c>
      <c r="P47" s="22">
        <f>O47/H47</f>
        <v>0.02802639889660863</v>
      </c>
    </row>
    <row r="48" spans="1:16" ht="12.75">
      <c r="A48" s="2">
        <v>47</v>
      </c>
      <c r="B48" s="1">
        <v>37783</v>
      </c>
      <c r="C48" s="1" t="s">
        <v>38</v>
      </c>
      <c r="D48" s="7">
        <v>13.749</v>
      </c>
      <c r="E48" s="5">
        <v>19.78</v>
      </c>
      <c r="F48" s="5">
        <f>E48/D48</f>
        <v>1.4386500836424467</v>
      </c>
      <c r="G48" s="7">
        <f>G47+D48</f>
        <v>527.8149999999999</v>
      </c>
      <c r="H48" s="5">
        <f>H47+E48</f>
        <v>795.5699999999997</v>
      </c>
      <c r="I48" s="17">
        <f>H48/G48</f>
        <v>1.507289485899415</v>
      </c>
      <c r="J48" s="7">
        <f>G48/A48</f>
        <v>11.230106382978722</v>
      </c>
      <c r="K48" s="14">
        <f>G47/(B48-B$2)</f>
        <v>1.7544914675767915</v>
      </c>
      <c r="L48" s="13">
        <f>E48/(B48-B47)</f>
        <v>9.89</v>
      </c>
      <c r="M48" s="13">
        <f>(H48-H$2)/(B48-B$2)</f>
        <v>2.6707849829351527</v>
      </c>
      <c r="N48" s="13">
        <f>IF(C48="Arco",0.1*D48,0)</f>
        <v>0</v>
      </c>
      <c r="O48" s="21">
        <f>SUM(N$2:N48)</f>
        <v>21.7426</v>
      </c>
      <c r="P48" s="22">
        <f>O48/H48</f>
        <v>0.027329587591286758</v>
      </c>
    </row>
    <row r="49" spans="1:16" ht="12.75">
      <c r="A49" s="2">
        <v>48</v>
      </c>
      <c r="B49" s="1">
        <v>37784</v>
      </c>
      <c r="C49" s="1" t="s">
        <v>3</v>
      </c>
      <c r="D49" s="7">
        <v>11.29</v>
      </c>
      <c r="E49" s="5">
        <v>19.18</v>
      </c>
      <c r="F49" s="5">
        <f>E49/D49</f>
        <v>1.6988485385296723</v>
      </c>
      <c r="G49" s="7">
        <f>G48+D49</f>
        <v>539.1049999999999</v>
      </c>
      <c r="H49" s="5">
        <f>H48+E49</f>
        <v>814.7499999999997</v>
      </c>
      <c r="I49" s="17">
        <f>H49/G49</f>
        <v>1.5113011379972359</v>
      </c>
      <c r="J49" s="7">
        <f>G49/A49</f>
        <v>11.231354166666664</v>
      </c>
      <c r="K49" s="14">
        <f>G48/(B49-B$2)</f>
        <v>1.7952891156462583</v>
      </c>
      <c r="L49" s="13">
        <f>E49/(B49-B48)</f>
        <v>19.18</v>
      </c>
      <c r="M49" s="13">
        <f>(H49-H$2)/(B49-B$2)</f>
        <v>2.726938775510203</v>
      </c>
      <c r="N49" s="13">
        <f>IF(C49="Arco",0.1*D49,0)</f>
        <v>0</v>
      </c>
      <c r="O49" s="21">
        <f>SUM(N$2:N49)</f>
        <v>21.7426</v>
      </c>
      <c r="P49" s="22">
        <f>O49/H49</f>
        <v>0.02668622276772017</v>
      </c>
    </row>
    <row r="50" spans="1:16" ht="12.75">
      <c r="A50" s="2">
        <v>49</v>
      </c>
      <c r="B50" s="1">
        <v>37786</v>
      </c>
      <c r="C50" s="8" t="s">
        <v>4</v>
      </c>
      <c r="D50" s="7">
        <v>15.997</v>
      </c>
      <c r="E50" s="5">
        <v>24.62</v>
      </c>
      <c r="F50" s="5">
        <f>E50/D50</f>
        <v>1.5390385697318247</v>
      </c>
      <c r="G50" s="7">
        <f>G49+D50</f>
        <v>555.1019999999999</v>
      </c>
      <c r="H50" s="5">
        <f>H49+E50</f>
        <v>839.3699999999997</v>
      </c>
      <c r="I50" s="17">
        <f>H50/G50</f>
        <v>1.5121004788309174</v>
      </c>
      <c r="J50" s="7">
        <f>G50/A50</f>
        <v>11.328612244897956</v>
      </c>
      <c r="K50" s="14">
        <f>G49/(B50-B$2)</f>
        <v>1.8213006756756753</v>
      </c>
      <c r="L50" s="13">
        <f>E50/(B50-B49)</f>
        <v>12.31</v>
      </c>
      <c r="M50" s="13">
        <f>(H50-H$2)/(B50-B$2)</f>
        <v>2.791689189189188</v>
      </c>
      <c r="N50" s="13">
        <f>IF(C50="Arco",0.1*D50,0)</f>
        <v>0</v>
      </c>
      <c r="O50" s="21">
        <f>SUM(N$2:N50)</f>
        <v>21.7426</v>
      </c>
      <c r="P50" s="22">
        <f>O50/H50</f>
        <v>0.025903475225466727</v>
      </c>
    </row>
    <row r="51" spans="1:16" ht="12.75">
      <c r="A51" s="2">
        <v>50</v>
      </c>
      <c r="B51" s="1">
        <v>37795</v>
      </c>
      <c r="C51" s="1" t="s">
        <v>5</v>
      </c>
      <c r="D51" s="7">
        <v>15.057</v>
      </c>
      <c r="E51" s="5">
        <v>22.32</v>
      </c>
      <c r="F51" s="5">
        <f>E51/D51</f>
        <v>1.4823670053795577</v>
      </c>
      <c r="G51" s="7">
        <f>G50+D51</f>
        <v>570.1589999999999</v>
      </c>
      <c r="H51" s="5">
        <f>H50+E51</f>
        <v>861.6899999999997</v>
      </c>
      <c r="I51" s="17">
        <f>H51/G51</f>
        <v>1.5113152646893233</v>
      </c>
      <c r="J51" s="7">
        <f>G51/A51</f>
        <v>11.403179999999997</v>
      </c>
      <c r="K51" s="14">
        <f>G50/(B51-B$2)</f>
        <v>1.8200065573770488</v>
      </c>
      <c r="L51" s="13">
        <f>E51/(B51-B50)</f>
        <v>2.48</v>
      </c>
      <c r="M51" s="13">
        <f>(H51-H$2)/(B51-B$2)</f>
        <v>2.782491803278688</v>
      </c>
      <c r="N51" s="13">
        <f>IF(C51="Arco",0.1*D51,0)</f>
        <v>1.5057</v>
      </c>
      <c r="O51" s="21">
        <f>SUM(N$2:N51)</f>
        <v>23.2483</v>
      </c>
      <c r="P51" s="22">
        <f>O51/H51</f>
        <v>0.026979888358922594</v>
      </c>
    </row>
    <row r="52" spans="1:16" ht="12.75">
      <c r="A52" s="2">
        <v>51</v>
      </c>
      <c r="B52" s="1">
        <v>37804</v>
      </c>
      <c r="C52" s="1" t="s">
        <v>17</v>
      </c>
      <c r="D52" s="7">
        <v>16.54</v>
      </c>
      <c r="E52" s="5">
        <v>27.61</v>
      </c>
      <c r="F52" s="5">
        <f>E52/D52</f>
        <v>1.6692865779927448</v>
      </c>
      <c r="G52" s="7">
        <f>G51+D52</f>
        <v>586.6989999999998</v>
      </c>
      <c r="H52" s="5">
        <f>H51+E52</f>
        <v>889.2999999999997</v>
      </c>
      <c r="I52" s="17">
        <f>H52/G52</f>
        <v>1.5157687332004997</v>
      </c>
      <c r="J52" s="7">
        <f>G52/A52</f>
        <v>11.50390196078431</v>
      </c>
      <c r="K52" s="14">
        <f>G51/(B52-B$2)</f>
        <v>1.8157929936305728</v>
      </c>
      <c r="L52" s="13">
        <f>E52/(B52-B51)</f>
        <v>3.0677777777777777</v>
      </c>
      <c r="M52" s="13">
        <f>(H52-H$2)/(B52-B$2)</f>
        <v>2.790668789808916</v>
      </c>
      <c r="N52" s="13">
        <f>IF(C52="Arco",0.1*D52,0)</f>
        <v>0</v>
      </c>
      <c r="O52" s="21">
        <f>SUM(N$2:N52)</f>
        <v>23.2483</v>
      </c>
      <c r="P52" s="22">
        <f>O52/H52</f>
        <v>0.026142246710896218</v>
      </c>
    </row>
    <row r="53" spans="1:16" ht="12.75">
      <c r="A53" s="2">
        <v>52</v>
      </c>
      <c r="B53" s="1">
        <v>37813</v>
      </c>
      <c r="C53" s="1" t="s">
        <v>29</v>
      </c>
      <c r="D53" s="7">
        <v>16.078</v>
      </c>
      <c r="E53" s="5">
        <v>24.42</v>
      </c>
      <c r="F53" s="5">
        <f>E53/D53</f>
        <v>1.5188456275656177</v>
      </c>
      <c r="G53" s="7">
        <f>G52+D53</f>
        <v>602.7769999999998</v>
      </c>
      <c r="H53" s="5">
        <f>H52+E53</f>
        <v>913.7199999999997</v>
      </c>
      <c r="I53" s="17">
        <f>H53/G53</f>
        <v>1.5158508038627883</v>
      </c>
      <c r="J53" s="7">
        <f>G53/A53</f>
        <v>11.591865384615382</v>
      </c>
      <c r="K53" s="14">
        <f>G52/(B53-B$2)</f>
        <v>1.8164055727554174</v>
      </c>
      <c r="L53" s="13">
        <f>E53/(B53-B52)</f>
        <v>2.7133333333333334</v>
      </c>
      <c r="M53" s="13">
        <f>(H53-H$2)/(B53-B$2)</f>
        <v>2.788513931888544</v>
      </c>
      <c r="N53" s="13">
        <f>IF(C53="Arco",0.1*D53,0)</f>
        <v>0</v>
      </c>
      <c r="O53" s="21">
        <f>SUM(N$2:N53)</f>
        <v>23.2483</v>
      </c>
      <c r="P53" s="22">
        <f>O53/H53</f>
        <v>0.025443571334763396</v>
      </c>
    </row>
    <row r="54" spans="1:16" ht="12.75">
      <c r="A54" s="2">
        <v>53</v>
      </c>
      <c r="B54" s="1">
        <v>37820</v>
      </c>
      <c r="C54" s="1" t="s">
        <v>39</v>
      </c>
      <c r="D54" s="7">
        <v>14.135</v>
      </c>
      <c r="E54" s="5">
        <v>22.04</v>
      </c>
      <c r="F54" s="5">
        <f>E54/D54</f>
        <v>1.5592500884329679</v>
      </c>
      <c r="G54" s="7">
        <f>G53+D54</f>
        <v>616.9119999999998</v>
      </c>
      <c r="H54" s="5">
        <f>H53+E54</f>
        <v>935.7599999999996</v>
      </c>
      <c r="I54" s="17">
        <f>H54/G54</f>
        <v>1.5168451902378297</v>
      </c>
      <c r="J54" s="7">
        <f>G54/A54</f>
        <v>11.63984905660377</v>
      </c>
      <c r="K54" s="14">
        <f>G53/(B54-B$2)</f>
        <v>1.826596969696969</v>
      </c>
      <c r="L54" s="13">
        <f>E54/(B54-B53)</f>
        <v>3.1485714285714286</v>
      </c>
      <c r="M54" s="13">
        <f>(H54-H$2)/(B54-B$2)</f>
        <v>2.7961515151515144</v>
      </c>
      <c r="N54" s="13">
        <f>IF(C54="Arco",0.1*D54,0)</f>
        <v>0</v>
      </c>
      <c r="O54" s="21">
        <f>SUM(N$2:N54)</f>
        <v>23.2483</v>
      </c>
      <c r="P54" s="22">
        <f>O54/H54</f>
        <v>0.024844297683166632</v>
      </c>
    </row>
    <row r="55" spans="1:16" ht="12.75">
      <c r="A55" s="2">
        <v>54</v>
      </c>
      <c r="B55" s="1">
        <v>37828</v>
      </c>
      <c r="C55" s="8" t="s">
        <v>4</v>
      </c>
      <c r="D55" s="7">
        <v>3.783</v>
      </c>
      <c r="E55" s="5">
        <v>6.2</v>
      </c>
      <c r="F55" s="5">
        <f>E55/D55</f>
        <v>1.638910917261433</v>
      </c>
      <c r="G55" s="7">
        <f>G54+D55</f>
        <v>620.6949999999998</v>
      </c>
      <c r="H55" s="5">
        <f>H54+E55</f>
        <v>941.9599999999997</v>
      </c>
      <c r="I55" s="17">
        <f>H55/G55</f>
        <v>1.5175891540933952</v>
      </c>
      <c r="J55" s="7">
        <f>G55/A55</f>
        <v>11.494351851851848</v>
      </c>
      <c r="K55" s="14">
        <f>G54/(B55-B$2)</f>
        <v>1.825183431952662</v>
      </c>
      <c r="L55" s="13">
        <f>E55/(B55-B54)</f>
        <v>0.775</v>
      </c>
      <c r="M55" s="13">
        <f>(H55-H$2)/(B55-B$2)</f>
        <v>2.7483136094674547</v>
      </c>
      <c r="N55" s="13">
        <f>IF(C55="Arco",0.1*D55,0)</f>
        <v>0</v>
      </c>
      <c r="O55" s="21">
        <f>SUM(N$2:N55)</f>
        <v>23.2483</v>
      </c>
      <c r="P55" s="22">
        <f>O55/H55</f>
        <v>0.02468077200730393</v>
      </c>
    </row>
    <row r="56" spans="1:16" ht="12.75">
      <c r="A56" s="2">
        <v>55</v>
      </c>
      <c r="B56" s="1">
        <v>37829</v>
      </c>
      <c r="C56" s="1" t="s">
        <v>5</v>
      </c>
      <c r="D56" s="7">
        <v>14.154</v>
      </c>
      <c r="E56" s="5">
        <v>20.72</v>
      </c>
      <c r="F56" s="5">
        <f>E56/D56</f>
        <v>1.463897131552918</v>
      </c>
      <c r="G56" s="7">
        <f>G55+D56</f>
        <v>634.8489999999998</v>
      </c>
      <c r="H56" s="5">
        <f>H55+E56</f>
        <v>962.6799999999997</v>
      </c>
      <c r="I56" s="17">
        <f>H56/G56</f>
        <v>1.5163920869372087</v>
      </c>
      <c r="J56" s="7">
        <f>G56/A56</f>
        <v>11.542709090909087</v>
      </c>
      <c r="K56" s="14">
        <f>G55/(B56-B$2)</f>
        <v>1.8309587020648963</v>
      </c>
      <c r="L56" s="13">
        <f>E56/(B56-B55)</f>
        <v>20.72</v>
      </c>
      <c r="M56" s="13">
        <f>(H56-H$2)/(B56-B$2)</f>
        <v>2.801327433628318</v>
      </c>
      <c r="N56" s="13">
        <f>IF(C56="Arco",0.1*D56,0)</f>
        <v>1.4154</v>
      </c>
      <c r="O56" s="21">
        <f>SUM(N$2:N56)</f>
        <v>24.6637</v>
      </c>
      <c r="P56" s="22">
        <f>O56/H56</f>
        <v>0.02561983213528899</v>
      </c>
    </row>
    <row r="57" spans="1:16" ht="12.75">
      <c r="A57" s="2">
        <v>56</v>
      </c>
      <c r="B57" s="1">
        <v>37837</v>
      </c>
      <c r="C57" s="1" t="s">
        <v>5</v>
      </c>
      <c r="D57" s="7">
        <v>15.545</v>
      </c>
      <c r="E57" s="5">
        <v>22.72</v>
      </c>
      <c r="F57" s="5">
        <f>E57/D57</f>
        <v>1.4615632036024444</v>
      </c>
      <c r="G57" s="7">
        <f>G56+D57</f>
        <v>650.3939999999998</v>
      </c>
      <c r="H57" s="5">
        <f>H56+E57</f>
        <v>985.3999999999997</v>
      </c>
      <c r="I57" s="17">
        <f>H57/G57</f>
        <v>1.5150816274442878</v>
      </c>
      <c r="J57" s="7">
        <f>G57/A57</f>
        <v>11.614178571428567</v>
      </c>
      <c r="K57" s="14">
        <f>G56/(B57-B$2)</f>
        <v>1.8295360230547546</v>
      </c>
      <c r="L57" s="13">
        <f>E57/(B57-B56)</f>
        <v>2.84</v>
      </c>
      <c r="M57" s="13">
        <f>(H57-H$2)/(B57-B$2)</f>
        <v>2.80221902017291</v>
      </c>
      <c r="N57" s="13">
        <f>IF(C57="Arco",0.1*D57,0)</f>
        <v>1.5545</v>
      </c>
      <c r="O57" s="21">
        <f>SUM(N$2:N57)</f>
        <v>26.2182</v>
      </c>
      <c r="P57" s="22">
        <f>O57/H57</f>
        <v>0.026606657195047703</v>
      </c>
    </row>
    <row r="58" spans="1:16" ht="12.75">
      <c r="A58" s="2">
        <v>57</v>
      </c>
      <c r="B58" s="1">
        <v>37844</v>
      </c>
      <c r="C58" s="1" t="s">
        <v>3</v>
      </c>
      <c r="D58" s="7">
        <v>4.005</v>
      </c>
      <c r="E58" s="5">
        <v>6.56</v>
      </c>
      <c r="F58" s="5">
        <f>E58/D58</f>
        <v>1.637952559300874</v>
      </c>
      <c r="G58" s="7">
        <f>G57+D58</f>
        <v>654.3989999999998</v>
      </c>
      <c r="H58" s="5">
        <f>H57+E58</f>
        <v>991.9599999999997</v>
      </c>
      <c r="I58" s="17">
        <f>H58/G58</f>
        <v>1.5158336122151777</v>
      </c>
      <c r="J58" s="7">
        <f>G58/A58</f>
        <v>11.480684210526311</v>
      </c>
      <c r="K58" s="14">
        <f>G57/(B58-B$2)</f>
        <v>1.8372711864406774</v>
      </c>
      <c r="L58" s="13">
        <f>E58/(B58-B57)</f>
        <v>0.937142857142857</v>
      </c>
      <c r="M58" s="13">
        <f>(H58-H$2)/(B58-B$2)</f>
        <v>2.765338983050847</v>
      </c>
      <c r="N58" s="13">
        <f>IF(C58="Arco",0.1*D58,0)</f>
        <v>0</v>
      </c>
      <c r="O58" s="21">
        <f>SUM(N$2:N58)</f>
        <v>26.2182</v>
      </c>
      <c r="P58" s="22">
        <f>O58/H58</f>
        <v>0.026430702850921417</v>
      </c>
    </row>
    <row r="59" spans="1:16" ht="12.75">
      <c r="A59" s="2">
        <v>58</v>
      </c>
      <c r="B59" s="1">
        <v>37846</v>
      </c>
      <c r="C59" s="1" t="s">
        <v>40</v>
      </c>
      <c r="D59" s="7">
        <v>15.985</v>
      </c>
      <c r="E59" s="5">
        <v>24.28</v>
      </c>
      <c r="F59" s="5">
        <f>E59/D59</f>
        <v>1.5189239912417893</v>
      </c>
      <c r="G59" s="7">
        <f>G58+D59</f>
        <v>670.3839999999998</v>
      </c>
      <c r="H59" s="5">
        <f>H58+E59</f>
        <v>1016.2399999999997</v>
      </c>
      <c r="I59" s="17">
        <f>H59/G59</f>
        <v>1.515907300890236</v>
      </c>
      <c r="J59" s="7">
        <f>G59/A59</f>
        <v>11.558344827586204</v>
      </c>
      <c r="K59" s="14">
        <f>G58/(B59-B$2)</f>
        <v>1.8381994382022466</v>
      </c>
      <c r="L59" s="13">
        <f>E59/(B59-B58)</f>
        <v>12.14</v>
      </c>
      <c r="M59" s="13">
        <f>(H59-H$2)/(B59-B$2)</f>
        <v>2.8180056179775272</v>
      </c>
      <c r="N59" s="13">
        <f>IF(C59="Arco",0.1*D59,0)</f>
        <v>0</v>
      </c>
      <c r="O59" s="21">
        <f>SUM(N$2:N59)</f>
        <v>26.2182</v>
      </c>
      <c r="P59" s="22">
        <f>O59/H59</f>
        <v>0.025799220656537832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pane ySplit="1" topLeftCell="BM13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5.7109375" style="2" customWidth="1"/>
    <col min="2" max="3" width="10.7109375" style="1" customWidth="1"/>
    <col min="4" max="4" width="6.140625" style="1" customWidth="1"/>
    <col min="5" max="6" width="10.7109375" style="11" customWidth="1"/>
    <col min="7" max="7" width="10.7109375" style="7" customWidth="1"/>
    <col min="8" max="8" width="9.140625" style="11" customWidth="1"/>
    <col min="9" max="10" width="10.7109375" style="12" customWidth="1"/>
    <col min="11" max="11" width="10.7109375" style="7" customWidth="1"/>
    <col min="12" max="12" width="10.7109375" style="11" customWidth="1"/>
    <col min="13" max="13" width="10.7109375" style="20" customWidth="1"/>
    <col min="14" max="14" width="12.28125" style="20" customWidth="1"/>
    <col min="15" max="16384" width="9.140625" style="2" customWidth="1"/>
  </cols>
  <sheetData>
    <row r="1" spans="1:14" s="4" customFormat="1" ht="39">
      <c r="A1" s="4" t="s">
        <v>8</v>
      </c>
      <c r="B1" s="3" t="s">
        <v>18</v>
      </c>
      <c r="C1" s="3" t="s">
        <v>19</v>
      </c>
      <c r="D1" s="3" t="s">
        <v>31</v>
      </c>
      <c r="E1" s="9" t="s">
        <v>9</v>
      </c>
      <c r="F1" s="9" t="s">
        <v>10</v>
      </c>
      <c r="G1" s="6" t="s">
        <v>11</v>
      </c>
      <c r="H1" s="9" t="s">
        <v>13</v>
      </c>
      <c r="I1" s="10" t="s">
        <v>12</v>
      </c>
      <c r="J1" s="10" t="s">
        <v>20</v>
      </c>
      <c r="K1" s="6" t="s">
        <v>27</v>
      </c>
      <c r="L1" s="9" t="s">
        <v>28</v>
      </c>
      <c r="M1" s="19" t="s">
        <v>25</v>
      </c>
      <c r="N1" s="19" t="s">
        <v>26</v>
      </c>
    </row>
    <row r="2" spans="1:14" ht="12.75">
      <c r="A2" s="2">
        <v>1</v>
      </c>
      <c r="B2" s="1">
        <v>37548</v>
      </c>
      <c r="C2" s="1">
        <v>37556</v>
      </c>
      <c r="D2" s="15">
        <f>C2-B2</f>
        <v>8</v>
      </c>
      <c r="E2" s="11">
        <v>18067</v>
      </c>
      <c r="F2" s="11">
        <v>18341</v>
      </c>
      <c r="G2" s="7">
        <v>11.619</v>
      </c>
      <c r="H2" s="11">
        <f aca="true" t="shared" si="0" ref="H2:H7">F2-E2</f>
        <v>274</v>
      </c>
      <c r="I2" s="12">
        <f aca="true" t="shared" si="1" ref="I2:I7">H2/G2</f>
        <v>23.58206386091746</v>
      </c>
      <c r="J2" s="12">
        <f aca="true" t="shared" si="2" ref="J2:J7">H2/(C2-B2)</f>
        <v>34.25</v>
      </c>
      <c r="K2" s="7">
        <f>G2</f>
        <v>11.619</v>
      </c>
      <c r="L2" s="11">
        <f>H2</f>
        <v>274</v>
      </c>
      <c r="M2" s="20">
        <f aca="true" t="shared" si="3" ref="M2:M7">L2/K2</f>
        <v>23.58206386091746</v>
      </c>
      <c r="N2" s="20">
        <f aca="true" t="shared" si="4" ref="N2:N7">L2/(C2-$B$2)</f>
        <v>34.25</v>
      </c>
    </row>
    <row r="3" spans="1:14" ht="12.75">
      <c r="A3" s="2">
        <v>2</v>
      </c>
      <c r="B3" s="1">
        <f aca="true" t="shared" si="5" ref="B3:B9">C2</f>
        <v>37556</v>
      </c>
      <c r="C3" s="1">
        <v>37567</v>
      </c>
      <c r="D3" s="15">
        <f aca="true" t="shared" si="6" ref="D3:D10">C3-B3</f>
        <v>11</v>
      </c>
      <c r="E3" s="11">
        <f aca="true" t="shared" si="7" ref="E3:E9">F2</f>
        <v>18341</v>
      </c>
      <c r="F3" s="11">
        <v>18713</v>
      </c>
      <c r="G3" s="7">
        <v>15.499</v>
      </c>
      <c r="H3" s="11">
        <f t="shared" si="0"/>
        <v>372</v>
      </c>
      <c r="I3" s="12">
        <f t="shared" si="1"/>
        <v>24.00154848699916</v>
      </c>
      <c r="J3" s="12">
        <f t="shared" si="2"/>
        <v>33.81818181818182</v>
      </c>
      <c r="K3" s="7">
        <f aca="true" t="shared" si="8" ref="K3:L5">K2+G3</f>
        <v>27.118000000000002</v>
      </c>
      <c r="L3" s="11">
        <f t="shared" si="8"/>
        <v>646</v>
      </c>
      <c r="M3" s="20">
        <f t="shared" si="3"/>
        <v>23.82181576812449</v>
      </c>
      <c r="N3" s="20">
        <f t="shared" si="4"/>
        <v>34</v>
      </c>
    </row>
    <row r="4" spans="1:14" ht="12.75">
      <c r="A4" s="2">
        <v>3</v>
      </c>
      <c r="B4" s="1">
        <f t="shared" si="5"/>
        <v>37567</v>
      </c>
      <c r="C4" s="1">
        <v>37577</v>
      </c>
      <c r="D4" s="15">
        <f t="shared" si="6"/>
        <v>10</v>
      </c>
      <c r="E4" s="11">
        <f t="shared" si="7"/>
        <v>18713</v>
      </c>
      <c r="F4" s="11">
        <v>19007</v>
      </c>
      <c r="G4" s="7">
        <v>12.235</v>
      </c>
      <c r="H4" s="11">
        <f t="shared" si="0"/>
        <v>294</v>
      </c>
      <c r="I4" s="12">
        <f t="shared" si="1"/>
        <v>24.029423784225582</v>
      </c>
      <c r="J4" s="12">
        <f t="shared" si="2"/>
        <v>29.4</v>
      </c>
      <c r="K4" s="7">
        <f t="shared" si="8"/>
        <v>39.353</v>
      </c>
      <c r="L4" s="11">
        <f t="shared" si="8"/>
        <v>940</v>
      </c>
      <c r="M4" s="20">
        <f t="shared" si="3"/>
        <v>23.886361903793865</v>
      </c>
      <c r="N4" s="20">
        <f t="shared" si="4"/>
        <v>32.41379310344828</v>
      </c>
    </row>
    <row r="5" spans="1:14" ht="12.75">
      <c r="A5" s="2">
        <v>4</v>
      </c>
      <c r="B5" s="1">
        <f t="shared" si="5"/>
        <v>37577</v>
      </c>
      <c r="C5" s="1">
        <v>37582</v>
      </c>
      <c r="D5" s="15">
        <f t="shared" si="6"/>
        <v>5</v>
      </c>
      <c r="E5" s="11">
        <f t="shared" si="7"/>
        <v>19007</v>
      </c>
      <c r="F5" s="11">
        <v>19252</v>
      </c>
      <c r="G5" s="7">
        <v>8.74</v>
      </c>
      <c r="H5" s="11">
        <f t="shared" si="0"/>
        <v>245</v>
      </c>
      <c r="I5" s="12">
        <f t="shared" si="1"/>
        <v>28.03203661327231</v>
      </c>
      <c r="J5" s="12">
        <f t="shared" si="2"/>
        <v>49</v>
      </c>
      <c r="K5" s="7">
        <f t="shared" si="8"/>
        <v>48.093</v>
      </c>
      <c r="L5" s="11">
        <f t="shared" si="8"/>
        <v>1185</v>
      </c>
      <c r="M5" s="20">
        <f t="shared" si="3"/>
        <v>24.639760464100803</v>
      </c>
      <c r="N5" s="20">
        <f t="shared" si="4"/>
        <v>34.85294117647059</v>
      </c>
    </row>
    <row r="6" spans="1:14" ht="12.75">
      <c r="A6" s="2">
        <v>5</v>
      </c>
      <c r="B6" s="1">
        <f t="shared" si="5"/>
        <v>37582</v>
      </c>
      <c r="C6" s="1">
        <v>37584</v>
      </c>
      <c r="D6" s="15">
        <f t="shared" si="6"/>
        <v>2</v>
      </c>
      <c r="E6" s="11">
        <f t="shared" si="7"/>
        <v>19252</v>
      </c>
      <c r="F6" s="11">
        <v>19578</v>
      </c>
      <c r="G6" s="7">
        <v>12.046</v>
      </c>
      <c r="H6" s="11">
        <f t="shared" si="0"/>
        <v>326</v>
      </c>
      <c r="I6" s="12">
        <f t="shared" si="1"/>
        <v>27.062925452432346</v>
      </c>
      <c r="J6" s="12">
        <f t="shared" si="2"/>
        <v>163</v>
      </c>
      <c r="K6" s="7">
        <f aca="true" t="shared" si="9" ref="K6:L8">K5+G6</f>
        <v>60.139</v>
      </c>
      <c r="L6" s="11">
        <f t="shared" si="9"/>
        <v>1511</v>
      </c>
      <c r="M6" s="20">
        <f t="shared" si="3"/>
        <v>25.12512678960408</v>
      </c>
      <c r="N6" s="20">
        <f t="shared" si="4"/>
        <v>41.97222222222222</v>
      </c>
    </row>
    <row r="7" spans="1:14" ht="12.75">
      <c r="A7" s="2">
        <v>6</v>
      </c>
      <c r="B7" s="1">
        <f t="shared" si="5"/>
        <v>37584</v>
      </c>
      <c r="C7" s="1">
        <v>37590</v>
      </c>
      <c r="D7" s="15">
        <f t="shared" si="6"/>
        <v>6</v>
      </c>
      <c r="E7" s="11">
        <f t="shared" si="7"/>
        <v>19578</v>
      </c>
      <c r="F7" s="11">
        <v>19960</v>
      </c>
      <c r="G7" s="7">
        <v>14.485</v>
      </c>
      <c r="H7" s="11">
        <f t="shared" si="0"/>
        <v>382</v>
      </c>
      <c r="I7" s="12">
        <f t="shared" si="1"/>
        <v>26.37210907835692</v>
      </c>
      <c r="J7" s="12">
        <f t="shared" si="2"/>
        <v>63.666666666666664</v>
      </c>
      <c r="K7" s="7">
        <f t="shared" si="9"/>
        <v>74.624</v>
      </c>
      <c r="L7" s="11">
        <f t="shared" si="9"/>
        <v>1893</v>
      </c>
      <c r="M7" s="20">
        <f t="shared" si="3"/>
        <v>25.36717409948542</v>
      </c>
      <c r="N7" s="20">
        <f t="shared" si="4"/>
        <v>45.07142857142857</v>
      </c>
    </row>
    <row r="8" spans="1:14" ht="12.75">
      <c r="A8" s="2">
        <v>7</v>
      </c>
      <c r="B8" s="1">
        <f t="shared" si="5"/>
        <v>37590</v>
      </c>
      <c r="C8" s="1">
        <v>37601</v>
      </c>
      <c r="D8" s="15">
        <f t="shared" si="6"/>
        <v>11</v>
      </c>
      <c r="E8" s="11">
        <f t="shared" si="7"/>
        <v>19960</v>
      </c>
      <c r="F8" s="11">
        <v>20342</v>
      </c>
      <c r="G8" s="7">
        <v>16.479</v>
      </c>
      <c r="H8" s="11">
        <f aca="true" t="shared" si="10" ref="H8:H13">F8-E8</f>
        <v>382</v>
      </c>
      <c r="I8" s="12">
        <f aca="true" t="shared" si="11" ref="I8:I13">H8/G8</f>
        <v>23.18101826567146</v>
      </c>
      <c r="J8" s="12">
        <f aca="true" t="shared" si="12" ref="J8:J13">H8/(C8-B8)</f>
        <v>34.72727272727273</v>
      </c>
      <c r="K8" s="7">
        <f t="shared" si="9"/>
        <v>91.103</v>
      </c>
      <c r="L8" s="11">
        <f t="shared" si="9"/>
        <v>2275</v>
      </c>
      <c r="M8" s="20">
        <f aca="true" t="shared" si="13" ref="M8:M13">L8/K8</f>
        <v>24.971735288629354</v>
      </c>
      <c r="N8" s="20">
        <f aca="true" t="shared" si="14" ref="N8:N13">L8/(C8-$B$2)</f>
        <v>42.924528301886795</v>
      </c>
    </row>
    <row r="9" spans="1:14" ht="12.75">
      <c r="A9" s="2">
        <v>8</v>
      </c>
      <c r="B9" s="1">
        <f t="shared" si="5"/>
        <v>37601</v>
      </c>
      <c r="C9" s="1">
        <v>37608</v>
      </c>
      <c r="D9" s="15">
        <f t="shared" si="6"/>
        <v>7</v>
      </c>
      <c r="E9" s="11">
        <f t="shared" si="7"/>
        <v>20342</v>
      </c>
      <c r="F9" s="11">
        <v>20628</v>
      </c>
      <c r="G9" s="7">
        <v>12.114</v>
      </c>
      <c r="H9" s="11">
        <f t="shared" si="10"/>
        <v>286</v>
      </c>
      <c r="I9" s="12">
        <f t="shared" si="11"/>
        <v>23.609047383192998</v>
      </c>
      <c r="J9" s="12">
        <f t="shared" si="12"/>
        <v>40.857142857142854</v>
      </c>
      <c r="K9" s="7">
        <f aca="true" t="shared" si="15" ref="K9:L11">K8+G9</f>
        <v>103.217</v>
      </c>
      <c r="L9" s="11">
        <f t="shared" si="15"/>
        <v>2561</v>
      </c>
      <c r="M9" s="20">
        <f t="shared" si="13"/>
        <v>24.81180425705068</v>
      </c>
      <c r="N9" s="20">
        <f t="shared" si="14"/>
        <v>42.68333333333333</v>
      </c>
    </row>
    <row r="10" spans="1:14" ht="12.75">
      <c r="A10" s="2">
        <v>9</v>
      </c>
      <c r="B10" s="1">
        <f aca="true" t="shared" si="16" ref="B10:B16">C9</f>
        <v>37608</v>
      </c>
      <c r="C10" s="1">
        <v>37617</v>
      </c>
      <c r="D10" s="15">
        <f t="shared" si="6"/>
        <v>9</v>
      </c>
      <c r="E10" s="11">
        <f aca="true" t="shared" si="17" ref="E10:E16">F9</f>
        <v>20628</v>
      </c>
      <c r="F10" s="11">
        <v>21000</v>
      </c>
      <c r="G10" s="7">
        <v>14.871</v>
      </c>
      <c r="H10" s="11">
        <f t="shared" si="10"/>
        <v>372</v>
      </c>
      <c r="I10" s="12">
        <f t="shared" si="11"/>
        <v>25.015130119023603</v>
      </c>
      <c r="J10" s="12">
        <f t="shared" si="12"/>
        <v>41.333333333333336</v>
      </c>
      <c r="K10" s="7">
        <f t="shared" si="15"/>
        <v>118.088</v>
      </c>
      <c r="L10" s="11">
        <f t="shared" si="15"/>
        <v>2933</v>
      </c>
      <c r="M10" s="20">
        <f t="shared" si="13"/>
        <v>24.83740938960775</v>
      </c>
      <c r="N10" s="20">
        <f t="shared" si="14"/>
        <v>42.507246376811594</v>
      </c>
    </row>
    <row r="11" spans="1:14" ht="12.75">
      <c r="A11" s="2">
        <v>10</v>
      </c>
      <c r="B11" s="1">
        <f t="shared" si="16"/>
        <v>37617</v>
      </c>
      <c r="C11" s="1">
        <v>37622</v>
      </c>
      <c r="D11" s="15">
        <f aca="true" t="shared" si="18" ref="D11:D16">C11-B11</f>
        <v>5</v>
      </c>
      <c r="E11" s="11">
        <f t="shared" si="17"/>
        <v>21000</v>
      </c>
      <c r="F11" s="11">
        <v>21270</v>
      </c>
      <c r="G11" s="7">
        <v>11.006</v>
      </c>
      <c r="H11" s="11">
        <f t="shared" si="10"/>
        <v>270</v>
      </c>
      <c r="I11" s="12">
        <f t="shared" si="11"/>
        <v>24.53207341450118</v>
      </c>
      <c r="J11" s="12">
        <f t="shared" si="12"/>
        <v>54</v>
      </c>
      <c r="K11" s="7">
        <f t="shared" si="15"/>
        <v>129.094</v>
      </c>
      <c r="L11" s="11">
        <f t="shared" si="15"/>
        <v>3203</v>
      </c>
      <c r="M11" s="20">
        <f t="shared" si="13"/>
        <v>24.811377755743877</v>
      </c>
      <c r="N11" s="20">
        <f t="shared" si="14"/>
        <v>43.28378378378378</v>
      </c>
    </row>
    <row r="12" spans="1:14" ht="12.75">
      <c r="A12" s="2">
        <v>11</v>
      </c>
      <c r="B12" s="1">
        <f t="shared" si="16"/>
        <v>37622</v>
      </c>
      <c r="C12" s="1">
        <v>37635</v>
      </c>
      <c r="D12" s="15">
        <f t="shared" si="18"/>
        <v>13</v>
      </c>
      <c r="E12" s="11">
        <f t="shared" si="17"/>
        <v>21270</v>
      </c>
      <c r="F12" s="11">
        <v>21631</v>
      </c>
      <c r="G12" s="7">
        <v>15.055</v>
      </c>
      <c r="H12" s="11">
        <f t="shared" si="10"/>
        <v>361</v>
      </c>
      <c r="I12" s="12">
        <f t="shared" si="11"/>
        <v>23.978744603121886</v>
      </c>
      <c r="J12" s="12">
        <f t="shared" si="12"/>
        <v>27.76923076923077</v>
      </c>
      <c r="K12" s="7">
        <f aca="true" t="shared" si="19" ref="K12:L14">K11+G12</f>
        <v>144.149</v>
      </c>
      <c r="L12" s="11">
        <f t="shared" si="19"/>
        <v>3564</v>
      </c>
      <c r="M12" s="20">
        <f t="shared" si="13"/>
        <v>24.724417096199073</v>
      </c>
      <c r="N12" s="20">
        <f t="shared" si="14"/>
        <v>40.96551724137931</v>
      </c>
    </row>
    <row r="13" spans="1:14" ht="12.75">
      <c r="A13" s="2">
        <v>12</v>
      </c>
      <c r="B13" s="1">
        <f t="shared" si="16"/>
        <v>37635</v>
      </c>
      <c r="C13" s="1">
        <v>37679</v>
      </c>
      <c r="D13" s="15">
        <f t="shared" si="18"/>
        <v>44</v>
      </c>
      <c r="E13" s="11">
        <f t="shared" si="17"/>
        <v>21631</v>
      </c>
      <c r="F13" s="11">
        <v>22666</v>
      </c>
      <c r="G13" s="7">
        <f>SUM('Avg Gas Price'!D27:D30)</f>
        <v>44.724999999999994</v>
      </c>
      <c r="H13" s="11">
        <f t="shared" si="10"/>
        <v>1035</v>
      </c>
      <c r="I13" s="12">
        <f t="shared" si="11"/>
        <v>23.141419787590834</v>
      </c>
      <c r="J13" s="12">
        <f t="shared" si="12"/>
        <v>23.522727272727273</v>
      </c>
      <c r="K13" s="7">
        <f t="shared" si="19"/>
        <v>188.874</v>
      </c>
      <c r="L13" s="11">
        <f t="shared" si="19"/>
        <v>4599</v>
      </c>
      <c r="M13" s="20">
        <f t="shared" si="13"/>
        <v>24.349566377585056</v>
      </c>
      <c r="N13" s="20">
        <f t="shared" si="14"/>
        <v>35.10687022900763</v>
      </c>
    </row>
    <row r="14" spans="1:14" ht="12.75">
      <c r="A14" s="2">
        <v>13</v>
      </c>
      <c r="B14" s="1">
        <f t="shared" si="16"/>
        <v>37679</v>
      </c>
      <c r="C14" s="1">
        <v>37685</v>
      </c>
      <c r="D14" s="15">
        <f t="shared" si="18"/>
        <v>6</v>
      </c>
      <c r="E14" s="11">
        <f t="shared" si="17"/>
        <v>22666</v>
      </c>
      <c r="F14" s="11">
        <v>22962</v>
      </c>
      <c r="G14" s="7">
        <v>12.267</v>
      </c>
      <c r="H14" s="11">
        <f aca="true" t="shared" si="20" ref="H14:H19">F14-E14</f>
        <v>296</v>
      </c>
      <c r="I14" s="12">
        <f aca="true" t="shared" si="21" ref="I14:I19">H14/G14</f>
        <v>24.129779082090163</v>
      </c>
      <c r="J14" s="12">
        <f aca="true" t="shared" si="22" ref="J14:J19">H14/(C14-B14)</f>
        <v>49.333333333333336</v>
      </c>
      <c r="K14" s="7">
        <f t="shared" si="19"/>
        <v>201.141</v>
      </c>
      <c r="L14" s="11">
        <f t="shared" si="19"/>
        <v>4895</v>
      </c>
      <c r="M14" s="20">
        <f aca="true" t="shared" si="23" ref="M14:M19">L14/K14</f>
        <v>24.336162194679357</v>
      </c>
      <c r="N14" s="20">
        <f aca="true" t="shared" si="24" ref="N14:N19">L14/(C14-$B$2)</f>
        <v>35.72992700729927</v>
      </c>
    </row>
    <row r="15" spans="1:14" ht="12.75">
      <c r="A15" s="2">
        <v>14</v>
      </c>
      <c r="B15" s="1">
        <f t="shared" si="16"/>
        <v>37685</v>
      </c>
      <c r="C15" s="1">
        <v>37692</v>
      </c>
      <c r="D15" s="15">
        <f t="shared" si="18"/>
        <v>7</v>
      </c>
      <c r="E15" s="11">
        <f t="shared" si="17"/>
        <v>22962</v>
      </c>
      <c r="F15" s="11">
        <v>23236</v>
      </c>
      <c r="G15" s="7">
        <v>12.87</v>
      </c>
      <c r="H15" s="11">
        <f t="shared" si="20"/>
        <v>274</v>
      </c>
      <c r="I15" s="12">
        <f t="shared" si="21"/>
        <v>21.28982128982129</v>
      </c>
      <c r="J15" s="12">
        <f t="shared" si="22"/>
        <v>39.142857142857146</v>
      </c>
      <c r="K15" s="7">
        <f aca="true" t="shared" si="25" ref="K15:L17">K14+G15</f>
        <v>214.011</v>
      </c>
      <c r="L15" s="11">
        <f t="shared" si="25"/>
        <v>5169</v>
      </c>
      <c r="M15" s="20">
        <f t="shared" si="23"/>
        <v>24.15296409997617</v>
      </c>
      <c r="N15" s="20">
        <f t="shared" si="24"/>
        <v>35.895833333333336</v>
      </c>
    </row>
    <row r="16" spans="1:14" ht="12.75">
      <c r="A16" s="2">
        <v>15</v>
      </c>
      <c r="B16" s="1">
        <f t="shared" si="16"/>
        <v>37692</v>
      </c>
      <c r="C16" s="1">
        <v>37696</v>
      </c>
      <c r="D16" s="15">
        <f t="shared" si="18"/>
        <v>4</v>
      </c>
      <c r="E16" s="11">
        <f t="shared" si="17"/>
        <v>23236</v>
      </c>
      <c r="F16" s="11">
        <v>23513</v>
      </c>
      <c r="G16" s="7">
        <v>11.68</v>
      </c>
      <c r="H16" s="11">
        <f t="shared" si="20"/>
        <v>277</v>
      </c>
      <c r="I16" s="12">
        <f t="shared" si="21"/>
        <v>23.715753424657535</v>
      </c>
      <c r="J16" s="12">
        <f t="shared" si="22"/>
        <v>69.25</v>
      </c>
      <c r="K16" s="7">
        <f t="shared" si="25"/>
        <v>225.691</v>
      </c>
      <c r="L16" s="11">
        <f t="shared" si="25"/>
        <v>5446</v>
      </c>
      <c r="M16" s="20">
        <f t="shared" si="23"/>
        <v>24.13033749684303</v>
      </c>
      <c r="N16" s="20">
        <f t="shared" si="24"/>
        <v>36.7972972972973</v>
      </c>
    </row>
    <row r="17" spans="1:14" ht="12.75">
      <c r="A17" s="2">
        <v>16</v>
      </c>
      <c r="B17" s="1">
        <f aca="true" t="shared" si="26" ref="B17:B23">C16</f>
        <v>37696</v>
      </c>
      <c r="C17" s="1">
        <v>37704</v>
      </c>
      <c r="D17" s="15">
        <f aca="true" t="shared" si="27" ref="D17:D22">C17-B17</f>
        <v>8</v>
      </c>
      <c r="E17" s="11">
        <f aca="true" t="shared" si="28" ref="E17:E23">F16</f>
        <v>23513</v>
      </c>
      <c r="F17" s="11">
        <v>23838</v>
      </c>
      <c r="G17" s="7">
        <v>15.155</v>
      </c>
      <c r="H17" s="11">
        <f t="shared" si="20"/>
        <v>325</v>
      </c>
      <c r="I17" s="12">
        <f t="shared" si="21"/>
        <v>21.44506763444408</v>
      </c>
      <c r="J17" s="12">
        <f t="shared" si="22"/>
        <v>40.625</v>
      </c>
      <c r="K17" s="7">
        <f t="shared" si="25"/>
        <v>240.846</v>
      </c>
      <c r="L17" s="11">
        <f t="shared" si="25"/>
        <v>5771</v>
      </c>
      <c r="M17" s="20">
        <f t="shared" si="23"/>
        <v>23.9613695058253</v>
      </c>
      <c r="N17" s="20">
        <f t="shared" si="24"/>
        <v>36.993589743589745</v>
      </c>
    </row>
    <row r="18" spans="1:14" ht="12.75">
      <c r="A18" s="2">
        <v>17</v>
      </c>
      <c r="B18" s="1">
        <f t="shared" si="26"/>
        <v>37704</v>
      </c>
      <c r="C18" s="1">
        <v>37713</v>
      </c>
      <c r="D18" s="15">
        <f t="shared" si="27"/>
        <v>9</v>
      </c>
      <c r="E18" s="11">
        <f t="shared" si="28"/>
        <v>23838</v>
      </c>
      <c r="F18" s="11">
        <v>24233</v>
      </c>
      <c r="G18" s="7">
        <f>'Avg Gas Price'!D35+'Avg Gas Price'!D36</f>
        <v>17.585</v>
      </c>
      <c r="H18" s="11">
        <f t="shared" si="20"/>
        <v>395</v>
      </c>
      <c r="I18" s="12">
        <f t="shared" si="21"/>
        <v>22.462325845891385</v>
      </c>
      <c r="J18" s="12">
        <f t="shared" si="22"/>
        <v>43.888888888888886</v>
      </c>
      <c r="K18" s="7">
        <f aca="true" t="shared" si="29" ref="K18:L20">K17+G18</f>
        <v>258.431</v>
      </c>
      <c r="L18" s="11">
        <f t="shared" si="29"/>
        <v>6166</v>
      </c>
      <c r="M18" s="20">
        <f t="shared" si="23"/>
        <v>23.859366716841247</v>
      </c>
      <c r="N18" s="20">
        <f t="shared" si="24"/>
        <v>37.36969696969697</v>
      </c>
    </row>
    <row r="19" spans="1:14" ht="12.75">
      <c r="A19" s="2">
        <v>18</v>
      </c>
      <c r="B19" s="1">
        <f t="shared" si="26"/>
        <v>37713</v>
      </c>
      <c r="C19" s="1">
        <v>37720</v>
      </c>
      <c r="D19" s="15">
        <f t="shared" si="27"/>
        <v>7</v>
      </c>
      <c r="E19" s="11">
        <f t="shared" si="28"/>
        <v>24233</v>
      </c>
      <c r="F19" s="11">
        <v>24584</v>
      </c>
      <c r="G19" s="7">
        <v>15.667</v>
      </c>
      <c r="H19" s="11">
        <f t="shared" si="20"/>
        <v>351</v>
      </c>
      <c r="I19" s="12">
        <f t="shared" si="21"/>
        <v>22.403778643007595</v>
      </c>
      <c r="J19" s="12">
        <f t="shared" si="22"/>
        <v>50.142857142857146</v>
      </c>
      <c r="K19" s="7">
        <f t="shared" si="29"/>
        <v>274.09799999999996</v>
      </c>
      <c r="L19" s="11">
        <f t="shared" si="29"/>
        <v>6517</v>
      </c>
      <c r="M19" s="20">
        <f t="shared" si="23"/>
        <v>23.776167648067485</v>
      </c>
      <c r="N19" s="20">
        <f t="shared" si="24"/>
        <v>37.88953488372093</v>
      </c>
    </row>
    <row r="20" spans="1:14" ht="12.75">
      <c r="A20" s="2">
        <v>19</v>
      </c>
      <c r="B20" s="1">
        <f t="shared" si="26"/>
        <v>37720</v>
      </c>
      <c r="C20" s="1">
        <v>37725</v>
      </c>
      <c r="D20" s="15">
        <f t="shared" si="27"/>
        <v>5</v>
      </c>
      <c r="E20" s="11">
        <f t="shared" si="28"/>
        <v>24584</v>
      </c>
      <c r="F20" s="11">
        <v>24947</v>
      </c>
      <c r="G20" s="7">
        <v>13.686</v>
      </c>
      <c r="H20" s="11">
        <f aca="true" t="shared" si="30" ref="H20:H25">F20-E20</f>
        <v>363</v>
      </c>
      <c r="I20" s="12">
        <f aca="true" t="shared" si="31" ref="I20:I25">H20/G20</f>
        <v>26.5234546251644</v>
      </c>
      <c r="J20" s="12">
        <f aca="true" t="shared" si="32" ref="J20:J25">H20/(C20-B20)</f>
        <v>72.6</v>
      </c>
      <c r="K20" s="7">
        <f t="shared" si="29"/>
        <v>287.78399999999993</v>
      </c>
      <c r="L20" s="11">
        <f t="shared" si="29"/>
        <v>6880</v>
      </c>
      <c r="M20" s="20">
        <f aca="true" t="shared" si="33" ref="M20:M25">L20/K20</f>
        <v>23.90681900314125</v>
      </c>
      <c r="N20" s="20">
        <f aca="true" t="shared" si="34" ref="N20:N25">L20/(C20-$B$2)</f>
        <v>38.87005649717514</v>
      </c>
    </row>
    <row r="21" spans="1:14" ht="12.75">
      <c r="A21" s="2">
        <v>20</v>
      </c>
      <c r="B21" s="1">
        <f t="shared" si="26"/>
        <v>37725</v>
      </c>
      <c r="C21" s="1">
        <v>37733</v>
      </c>
      <c r="D21" s="15">
        <f t="shared" si="27"/>
        <v>8</v>
      </c>
      <c r="E21" s="11">
        <f t="shared" si="28"/>
        <v>24947</v>
      </c>
      <c r="F21" s="11">
        <v>25374</v>
      </c>
      <c r="G21" s="7">
        <f>15.672+0.976</f>
        <v>16.648</v>
      </c>
      <c r="H21" s="11">
        <f t="shared" si="30"/>
        <v>427</v>
      </c>
      <c r="I21" s="12">
        <f t="shared" si="31"/>
        <v>25.648726573762616</v>
      </c>
      <c r="J21" s="12">
        <f t="shared" si="32"/>
        <v>53.375</v>
      </c>
      <c r="K21" s="7">
        <f aca="true" t="shared" si="35" ref="K21:L23">K20+G21</f>
        <v>304.43199999999996</v>
      </c>
      <c r="L21" s="11">
        <f t="shared" si="35"/>
        <v>7307</v>
      </c>
      <c r="M21" s="20">
        <f t="shared" si="33"/>
        <v>24.002075997267045</v>
      </c>
      <c r="N21" s="20">
        <f t="shared" si="34"/>
        <v>39.497297297297294</v>
      </c>
    </row>
    <row r="22" spans="1:14" ht="12.75">
      <c r="A22" s="2">
        <v>21</v>
      </c>
      <c r="B22" s="1">
        <f t="shared" si="26"/>
        <v>37733</v>
      </c>
      <c r="C22" s="1">
        <v>37740</v>
      </c>
      <c r="D22" s="15">
        <f t="shared" si="27"/>
        <v>7</v>
      </c>
      <c r="E22" s="11">
        <f t="shared" si="28"/>
        <v>25374</v>
      </c>
      <c r="F22" s="11">
        <v>25683</v>
      </c>
      <c r="G22" s="7">
        <v>13.207</v>
      </c>
      <c r="H22" s="11">
        <f t="shared" si="30"/>
        <v>309</v>
      </c>
      <c r="I22" s="12">
        <f t="shared" si="31"/>
        <v>23.396683576891043</v>
      </c>
      <c r="J22" s="12">
        <f t="shared" si="32"/>
        <v>44.142857142857146</v>
      </c>
      <c r="K22" s="7">
        <f t="shared" si="35"/>
        <v>317.63899999999995</v>
      </c>
      <c r="L22" s="11">
        <f t="shared" si="35"/>
        <v>7616</v>
      </c>
      <c r="M22" s="20">
        <f t="shared" si="33"/>
        <v>23.976904599246318</v>
      </c>
      <c r="N22" s="20">
        <f t="shared" si="34"/>
        <v>39.666666666666664</v>
      </c>
    </row>
    <row r="23" spans="1:14" ht="12.75">
      <c r="A23" s="2">
        <v>22</v>
      </c>
      <c r="B23" s="1">
        <f t="shared" si="26"/>
        <v>37740</v>
      </c>
      <c r="C23" s="1">
        <v>37748</v>
      </c>
      <c r="D23" s="15">
        <f aca="true" t="shared" si="36" ref="D23:D28">C23-B23</f>
        <v>8</v>
      </c>
      <c r="E23" s="11">
        <f t="shared" si="28"/>
        <v>25683</v>
      </c>
      <c r="F23" s="11">
        <v>26024</v>
      </c>
      <c r="G23" s="7">
        <v>14.301</v>
      </c>
      <c r="H23" s="11">
        <f t="shared" si="30"/>
        <v>341</v>
      </c>
      <c r="I23" s="12">
        <f t="shared" si="31"/>
        <v>23.84448639955248</v>
      </c>
      <c r="J23" s="12">
        <f t="shared" si="32"/>
        <v>42.625</v>
      </c>
      <c r="K23" s="7">
        <f t="shared" si="35"/>
        <v>331.93999999999994</v>
      </c>
      <c r="L23" s="11">
        <f t="shared" si="35"/>
        <v>7957</v>
      </c>
      <c r="M23" s="20">
        <f t="shared" si="33"/>
        <v>23.971199614388148</v>
      </c>
      <c r="N23" s="20">
        <f t="shared" si="34"/>
        <v>39.785</v>
      </c>
    </row>
    <row r="24" spans="1:14" ht="12.75">
      <c r="A24" s="2">
        <v>23</v>
      </c>
      <c r="B24" s="1">
        <f aca="true" t="shared" si="37" ref="B24:B30">C23</f>
        <v>37748</v>
      </c>
      <c r="C24" s="1">
        <v>37755</v>
      </c>
      <c r="D24" s="15">
        <f t="shared" si="36"/>
        <v>7</v>
      </c>
      <c r="E24" s="11">
        <f aca="true" t="shared" si="38" ref="E24:E32">F23</f>
        <v>26024</v>
      </c>
      <c r="F24" s="11">
        <v>26391</v>
      </c>
      <c r="G24" s="7">
        <v>14.837</v>
      </c>
      <c r="H24" s="11">
        <f t="shared" si="30"/>
        <v>367</v>
      </c>
      <c r="I24" s="12">
        <f t="shared" si="31"/>
        <v>24.735458650670623</v>
      </c>
      <c r="J24" s="12">
        <f t="shared" si="32"/>
        <v>52.42857142857143</v>
      </c>
      <c r="K24" s="7">
        <f aca="true" t="shared" si="39" ref="K24:L26">K23+G24</f>
        <v>346.77699999999993</v>
      </c>
      <c r="L24" s="11">
        <f t="shared" si="39"/>
        <v>8324</v>
      </c>
      <c r="M24" s="20">
        <f t="shared" si="33"/>
        <v>24.00389875914493</v>
      </c>
      <c r="N24" s="20">
        <f t="shared" si="34"/>
        <v>40.21256038647343</v>
      </c>
    </row>
    <row r="25" spans="1:14" ht="12.75">
      <c r="A25" s="2">
        <v>24</v>
      </c>
      <c r="B25" s="1">
        <f t="shared" si="37"/>
        <v>37755</v>
      </c>
      <c r="C25" s="1">
        <v>37763</v>
      </c>
      <c r="D25" s="15">
        <f t="shared" si="36"/>
        <v>8</v>
      </c>
      <c r="E25" s="11">
        <f t="shared" si="38"/>
        <v>26391</v>
      </c>
      <c r="F25" s="11">
        <v>26717</v>
      </c>
      <c r="G25" s="7">
        <v>13.25</v>
      </c>
      <c r="H25" s="11">
        <f t="shared" si="30"/>
        <v>326</v>
      </c>
      <c r="I25" s="12">
        <f t="shared" si="31"/>
        <v>24.60377358490566</v>
      </c>
      <c r="J25" s="12">
        <f t="shared" si="32"/>
        <v>40.75</v>
      </c>
      <c r="K25" s="7">
        <f t="shared" si="39"/>
        <v>360.02699999999993</v>
      </c>
      <c r="L25" s="11">
        <f t="shared" si="39"/>
        <v>8650</v>
      </c>
      <c r="M25" s="20">
        <f t="shared" si="33"/>
        <v>24.025975829590564</v>
      </c>
      <c r="N25" s="20">
        <f t="shared" si="34"/>
        <v>40.23255813953488</v>
      </c>
    </row>
    <row r="26" spans="1:14" ht="12.75">
      <c r="A26" s="2">
        <v>25</v>
      </c>
      <c r="B26" s="1">
        <f t="shared" si="37"/>
        <v>37763</v>
      </c>
      <c r="C26" s="1">
        <v>37770</v>
      </c>
      <c r="D26" s="15">
        <f t="shared" si="36"/>
        <v>7</v>
      </c>
      <c r="E26" s="11">
        <f t="shared" si="38"/>
        <v>26717</v>
      </c>
      <c r="F26" s="11">
        <v>27109</v>
      </c>
      <c r="G26" s="7">
        <v>15.254</v>
      </c>
      <c r="H26" s="11">
        <f aca="true" t="shared" si="40" ref="H26:H31">F26-E26</f>
        <v>392</v>
      </c>
      <c r="I26" s="12">
        <f aca="true" t="shared" si="41" ref="I26:I31">H26/G26</f>
        <v>25.698177527205978</v>
      </c>
      <c r="J26" s="12">
        <f aca="true" t="shared" si="42" ref="J26:J31">H26/(C26-B26)</f>
        <v>56</v>
      </c>
      <c r="K26" s="7">
        <f t="shared" si="39"/>
        <v>375.28099999999995</v>
      </c>
      <c r="L26" s="11">
        <f t="shared" si="39"/>
        <v>9042</v>
      </c>
      <c r="M26" s="20">
        <f aca="true" t="shared" si="43" ref="M26:M31">L26/K26</f>
        <v>24.093945603427834</v>
      </c>
      <c r="N26" s="20">
        <f aca="true" t="shared" si="44" ref="N26:N31">L26/(C26-$B$2)</f>
        <v>40.729729729729726</v>
      </c>
    </row>
    <row r="27" spans="1:14" ht="12.75">
      <c r="A27" s="2">
        <v>26</v>
      </c>
      <c r="B27" s="1">
        <f t="shared" si="37"/>
        <v>37770</v>
      </c>
      <c r="C27" s="1">
        <v>37786</v>
      </c>
      <c r="D27" s="15">
        <f t="shared" si="36"/>
        <v>16</v>
      </c>
      <c r="E27" s="11">
        <f t="shared" si="38"/>
        <v>27109</v>
      </c>
      <c r="F27" s="11">
        <v>27510</v>
      </c>
      <c r="G27" s="7">
        <v>15.997</v>
      </c>
      <c r="H27" s="11">
        <f t="shared" si="40"/>
        <v>401</v>
      </c>
      <c r="I27" s="12">
        <f t="shared" si="41"/>
        <v>25.067200100018752</v>
      </c>
      <c r="J27" s="12">
        <f t="shared" si="42"/>
        <v>25.0625</v>
      </c>
      <c r="K27" s="7">
        <f aca="true" t="shared" si="45" ref="K27:L29">K26+G27</f>
        <v>391.27799999999996</v>
      </c>
      <c r="L27" s="11">
        <f t="shared" si="45"/>
        <v>9443</v>
      </c>
      <c r="M27" s="20">
        <f t="shared" si="43"/>
        <v>24.13373611600959</v>
      </c>
      <c r="N27" s="20">
        <f t="shared" si="44"/>
        <v>39.6764705882353</v>
      </c>
    </row>
    <row r="28" spans="1:14" ht="12.75">
      <c r="A28" s="2">
        <v>27</v>
      </c>
      <c r="B28" s="1">
        <f t="shared" si="37"/>
        <v>37786</v>
      </c>
      <c r="C28" s="1">
        <v>37795</v>
      </c>
      <c r="D28" s="15">
        <f t="shared" si="36"/>
        <v>9</v>
      </c>
      <c r="E28" s="11">
        <f t="shared" si="38"/>
        <v>27510</v>
      </c>
      <c r="F28" s="11">
        <v>27864</v>
      </c>
      <c r="G28" s="7">
        <v>15.057</v>
      </c>
      <c r="H28" s="11">
        <f t="shared" si="40"/>
        <v>354</v>
      </c>
      <c r="I28" s="12">
        <f t="shared" si="41"/>
        <v>23.510659493923093</v>
      </c>
      <c r="J28" s="12">
        <f t="shared" si="42"/>
        <v>39.333333333333336</v>
      </c>
      <c r="K28" s="7">
        <f t="shared" si="45"/>
        <v>406.335</v>
      </c>
      <c r="L28" s="11">
        <f t="shared" si="45"/>
        <v>9797</v>
      </c>
      <c r="M28" s="20">
        <f t="shared" si="43"/>
        <v>24.11064761834447</v>
      </c>
      <c r="N28" s="20">
        <f t="shared" si="44"/>
        <v>39.663967611336034</v>
      </c>
    </row>
    <row r="29" spans="1:14" ht="12.75">
      <c r="A29" s="2">
        <v>28</v>
      </c>
      <c r="B29" s="1">
        <f t="shared" si="37"/>
        <v>37795</v>
      </c>
      <c r="C29" s="1">
        <v>37804</v>
      </c>
      <c r="D29" s="15">
        <f aca="true" t="shared" si="46" ref="D29:D34">C29-B29</f>
        <v>9</v>
      </c>
      <c r="E29" s="11">
        <f t="shared" si="38"/>
        <v>27864</v>
      </c>
      <c r="F29" s="11">
        <v>28248</v>
      </c>
      <c r="G29" s="7">
        <v>16.54</v>
      </c>
      <c r="H29" s="11">
        <f t="shared" si="40"/>
        <v>384</v>
      </c>
      <c r="I29" s="12">
        <f t="shared" si="41"/>
        <v>23.216444981862153</v>
      </c>
      <c r="J29" s="12">
        <f t="shared" si="42"/>
        <v>42.666666666666664</v>
      </c>
      <c r="K29" s="7">
        <f t="shared" si="45"/>
        <v>422.875</v>
      </c>
      <c r="L29" s="11">
        <f t="shared" si="45"/>
        <v>10181</v>
      </c>
      <c r="M29" s="20">
        <f t="shared" si="43"/>
        <v>24.075672480047295</v>
      </c>
      <c r="N29" s="20">
        <f t="shared" si="44"/>
        <v>39.76953125</v>
      </c>
    </row>
    <row r="30" spans="1:14" ht="12.75">
      <c r="A30" s="2">
        <v>29</v>
      </c>
      <c r="B30" s="1">
        <f t="shared" si="37"/>
        <v>37804</v>
      </c>
      <c r="C30" s="1">
        <v>37813</v>
      </c>
      <c r="D30" s="15">
        <f t="shared" si="46"/>
        <v>9</v>
      </c>
      <c r="E30" s="11">
        <f t="shared" si="38"/>
        <v>28248</v>
      </c>
      <c r="F30" s="11">
        <v>28641</v>
      </c>
      <c r="G30" s="7">
        <v>16.078</v>
      </c>
      <c r="H30" s="11">
        <f t="shared" si="40"/>
        <v>393</v>
      </c>
      <c r="I30" s="12">
        <f t="shared" si="41"/>
        <v>24.44333872372186</v>
      </c>
      <c r="J30" s="12">
        <f t="shared" si="42"/>
        <v>43.666666666666664</v>
      </c>
      <c r="K30" s="7">
        <f aca="true" t="shared" si="47" ref="K30:L32">K29+G30</f>
        <v>438.953</v>
      </c>
      <c r="L30" s="11">
        <f t="shared" si="47"/>
        <v>10574</v>
      </c>
      <c r="M30" s="20">
        <f t="shared" si="43"/>
        <v>24.089139383943156</v>
      </c>
      <c r="N30" s="20">
        <f t="shared" si="44"/>
        <v>39.90188679245283</v>
      </c>
    </row>
    <row r="31" spans="1:14" ht="12.75">
      <c r="A31" s="2">
        <v>30</v>
      </c>
      <c r="B31" s="1">
        <f>C30</f>
        <v>37813</v>
      </c>
      <c r="C31" s="1">
        <v>37820</v>
      </c>
      <c r="D31" s="15">
        <f t="shared" si="46"/>
        <v>7</v>
      </c>
      <c r="E31" s="11">
        <f t="shared" si="38"/>
        <v>28641</v>
      </c>
      <c r="F31" s="11">
        <v>28987</v>
      </c>
      <c r="G31" s="7">
        <v>14.135</v>
      </c>
      <c r="H31" s="11">
        <f t="shared" si="40"/>
        <v>346</v>
      </c>
      <c r="I31" s="12">
        <f t="shared" si="41"/>
        <v>24.478245489918642</v>
      </c>
      <c r="J31" s="12">
        <f t="shared" si="42"/>
        <v>49.42857142857143</v>
      </c>
      <c r="K31" s="7">
        <f t="shared" si="47"/>
        <v>453.08799999999997</v>
      </c>
      <c r="L31" s="11">
        <f t="shared" si="47"/>
        <v>10920</v>
      </c>
      <c r="M31" s="20">
        <f t="shared" si="43"/>
        <v>24.10127833886574</v>
      </c>
      <c r="N31" s="20">
        <f t="shared" si="44"/>
        <v>40.14705882352941</v>
      </c>
    </row>
    <row r="32" spans="1:14" ht="12.75">
      <c r="A32" s="2">
        <v>31</v>
      </c>
      <c r="B32" s="1">
        <f>C31</f>
        <v>37820</v>
      </c>
      <c r="C32" s="1">
        <v>37829</v>
      </c>
      <c r="D32" s="15">
        <f t="shared" si="46"/>
        <v>9</v>
      </c>
      <c r="E32" s="11">
        <f t="shared" si="38"/>
        <v>28987</v>
      </c>
      <c r="F32" s="11">
        <v>29400</v>
      </c>
      <c r="G32" s="7">
        <f>'Avg Gas Price'!D55+'Avg Gas Price'!D56</f>
        <v>17.937</v>
      </c>
      <c r="H32" s="11">
        <f>F32-E32</f>
        <v>413</v>
      </c>
      <c r="I32" s="12">
        <f>H32/G32</f>
        <v>23.025032056642694</v>
      </c>
      <c r="J32" s="12">
        <f>H32/(C32-B32)</f>
        <v>45.888888888888886</v>
      </c>
      <c r="K32" s="7">
        <f t="shared" si="47"/>
        <v>471.025</v>
      </c>
      <c r="L32" s="11">
        <f t="shared" si="47"/>
        <v>11333</v>
      </c>
      <c r="M32" s="20">
        <f>L32/K32</f>
        <v>24.060294039594503</v>
      </c>
      <c r="N32" s="20">
        <f>L32/(C32-$B$2)</f>
        <v>40.330960854092524</v>
      </c>
    </row>
    <row r="33" spans="1:14" ht="12.75">
      <c r="A33" s="2">
        <v>32</v>
      </c>
      <c r="B33" s="1">
        <f>C32</f>
        <v>37829</v>
      </c>
      <c r="C33" s="1">
        <v>37837</v>
      </c>
      <c r="D33" s="15">
        <f t="shared" si="46"/>
        <v>8</v>
      </c>
      <c r="E33" s="11">
        <f>F32</f>
        <v>29400</v>
      </c>
      <c r="F33" s="11">
        <v>29751</v>
      </c>
      <c r="G33" s="7">
        <v>15.545</v>
      </c>
      <c r="H33" s="11">
        <f>F33-E33</f>
        <v>351</v>
      </c>
      <c r="I33" s="12">
        <f>H33/G33</f>
        <v>22.57960759086523</v>
      </c>
      <c r="J33" s="12">
        <f>H33/(C33-B33)</f>
        <v>43.875</v>
      </c>
      <c r="K33" s="7">
        <f>K32+G33</f>
        <v>486.57</v>
      </c>
      <c r="L33" s="11">
        <f>L32+H33</f>
        <v>11684</v>
      </c>
      <c r="M33" s="20">
        <f>L33/K33</f>
        <v>24.012988881353145</v>
      </c>
      <c r="N33" s="20">
        <f>L33/(C33-$B$2)</f>
        <v>40.42906574394463</v>
      </c>
    </row>
    <row r="34" spans="1:14" ht="12.75">
      <c r="A34" s="2">
        <v>34</v>
      </c>
      <c r="B34" s="1">
        <f>C33</f>
        <v>37837</v>
      </c>
      <c r="C34" s="1">
        <v>37846</v>
      </c>
      <c r="D34" s="15">
        <f t="shared" si="46"/>
        <v>9</v>
      </c>
      <c r="E34" s="11">
        <f>F33</f>
        <v>29751</v>
      </c>
      <c r="F34" s="11">
        <v>30211</v>
      </c>
      <c r="G34" s="7">
        <f>'Avg Gas Price'!D58+'Avg Gas Price'!D59</f>
        <v>19.99</v>
      </c>
      <c r="H34" s="11">
        <f>F34-E34</f>
        <v>460</v>
      </c>
      <c r="I34" s="12">
        <f>H34/G34</f>
        <v>23.01150575287644</v>
      </c>
      <c r="J34" s="12">
        <f>H34/(C34-B34)</f>
        <v>51.111111111111114</v>
      </c>
      <c r="K34" s="7">
        <f>K33+G34</f>
        <v>506.56</v>
      </c>
      <c r="L34" s="11">
        <f>L33+H34</f>
        <v>12144</v>
      </c>
      <c r="M34" s="20">
        <f>L34/K34</f>
        <v>23.973468098547063</v>
      </c>
      <c r="N34" s="20">
        <f>L34/(C34-$B$2)</f>
        <v>40.75167785234899</v>
      </c>
    </row>
  </sheetData>
  <printOptions/>
  <pageMargins left="0.75" right="0.75" top="1" bottom="1" header="0.5" footer="0.5"/>
  <pageSetup horizontalDpi="600" verticalDpi="600" orientation="portrait" r:id="rId1"/>
  <ignoredErrors>
    <ignoredError sqref="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2002-10-22T16:10:35Z</dcterms:created>
  <dcterms:modified xsi:type="dcterms:W3CDTF">2005-08-18T20:34:54Z</dcterms:modified>
  <cp:category/>
  <cp:version/>
  <cp:contentType/>
  <cp:contentStatus/>
</cp:coreProperties>
</file>